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C:\Users\user\Downloads\"/>
    </mc:Choice>
  </mc:AlternateContent>
  <xr:revisionPtr revIDLastSave="0" documentId="8_{F23F6711-3F90-465F-9FD6-266838BF3609}" xr6:coauthVersionLast="47" xr6:coauthVersionMax="47" xr10:uidLastSave="{00000000-0000-0000-0000-000000000000}"/>
  <bookViews>
    <workbookView xWindow="-108" yWindow="-108" windowWidth="23256" windowHeight="12456" firstSheet="13" activeTab="13" xr2:uid="{FF1EDD6B-3D75-4636-80F3-E3038CE87894}"/>
  </bookViews>
  <sheets>
    <sheet name="Report logic" sheetId="18" r:id="rId1"/>
    <sheet name="Opportunities_CAAM" sheetId="19" r:id="rId2"/>
    <sheet name="VC assessment" sheetId="1" r:id="rId3"/>
    <sheet name="VC Segments" sheetId="7" r:id="rId4"/>
    <sheet name="DMM Clusters" sheetId="2" r:id="rId5"/>
    <sheet name="Recommendation Cluster" sheetId="17" r:id="rId6"/>
    <sheet name="Pemba-Lichinga" sheetId="12" state="hidden" r:id="rId7"/>
    <sheet name="Nacala" sheetId="13" state="hidden" r:id="rId8"/>
    <sheet name="Zambezia" sheetId="14" state="hidden" r:id="rId9"/>
    <sheet name="Limpopo" sheetId="10" state="hidden" r:id="rId10"/>
    <sheet name="Maputo" sheetId="6" state="hidden" r:id="rId11"/>
    <sheet name="CVs and Geographies" sheetId="15" state="hidden" r:id="rId12"/>
    <sheet name="Interventions" sheetId="11" state="hidden" r:id="rId13"/>
    <sheet name="Matrix Corridors-VCs" sheetId="16"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 i="17" l="1"/>
  <c r="K30" i="2"/>
  <c r="L30" i="2"/>
  <c r="AA27" i="1"/>
  <c r="AA28" i="1"/>
  <c r="U27" i="1"/>
  <c r="U28" i="1"/>
  <c r="K27" i="1"/>
  <c r="K28" i="1"/>
  <c r="I27" i="1"/>
  <c r="AD5" i="7"/>
  <c r="AD6" i="7"/>
  <c r="AD8" i="7"/>
  <c r="AD9" i="7"/>
  <c r="AD10" i="7"/>
  <c r="AD12" i="7"/>
  <c r="AD13" i="7"/>
  <c r="AD15" i="7"/>
  <c r="AD16" i="7"/>
  <c r="AD18" i="7"/>
  <c r="AD19" i="7"/>
  <c r="AD20" i="7"/>
  <c r="AD21" i="7"/>
  <c r="AD22" i="7"/>
  <c r="AD24" i="7"/>
  <c r="AD25" i="7"/>
  <c r="AD4" i="7"/>
  <c r="G27" i="7"/>
  <c r="H27" i="7"/>
  <c r="H28" i="7"/>
  <c r="I27" i="7"/>
  <c r="I28" i="7"/>
  <c r="K27" i="7"/>
  <c r="K28" i="7"/>
  <c r="L27" i="7"/>
  <c r="M27" i="7"/>
  <c r="M28" i="7"/>
  <c r="N27" i="7"/>
  <c r="N28" i="7"/>
  <c r="O27" i="7"/>
  <c r="O28" i="7"/>
  <c r="P27" i="7"/>
  <c r="P28" i="7"/>
  <c r="Q27" i="7"/>
  <c r="Q28" i="7"/>
  <c r="R27" i="7"/>
  <c r="R28" i="7"/>
  <c r="S27" i="7"/>
  <c r="S28" i="7"/>
  <c r="T27" i="7"/>
  <c r="T28" i="7"/>
  <c r="U27" i="7"/>
  <c r="U28" i="7"/>
  <c r="V27" i="7"/>
  <c r="V28" i="7"/>
  <c r="W27" i="7"/>
  <c r="W28" i="7"/>
  <c r="X27" i="7"/>
  <c r="X28" i="7"/>
  <c r="Y27" i="7"/>
  <c r="Y28" i="7"/>
  <c r="Z27" i="7"/>
  <c r="Z28" i="7"/>
  <c r="AA27" i="7"/>
  <c r="AA28" i="7"/>
  <c r="AB27" i="7"/>
  <c r="AB28" i="7"/>
  <c r="G28" i="7"/>
  <c r="J28" i="7"/>
  <c r="L28" i="7"/>
  <c r="AC5" i="7"/>
  <c r="AC6" i="7"/>
  <c r="AC7" i="7"/>
  <c r="AC8" i="7"/>
  <c r="AC9" i="7"/>
  <c r="AC10" i="7"/>
  <c r="AC11" i="7"/>
  <c r="AC12" i="7"/>
  <c r="AC13" i="7"/>
  <c r="AC14" i="7"/>
  <c r="AC15" i="7"/>
  <c r="AC16" i="7"/>
  <c r="AC17" i="7"/>
  <c r="AC18" i="7"/>
  <c r="AC19" i="7"/>
  <c r="AC20" i="7"/>
  <c r="AC21" i="7"/>
  <c r="AC22" i="7"/>
  <c r="AC23" i="7"/>
  <c r="AC24" i="7"/>
  <c r="AC25" i="7"/>
  <c r="AC26" i="7"/>
  <c r="AD26" i="7"/>
  <c r="AC4" i="7"/>
  <c r="I16" i="17"/>
  <c r="I17" i="17"/>
  <c r="I5" i="17"/>
  <c r="I15" i="17"/>
  <c r="I14" i="17"/>
  <c r="I13" i="17"/>
  <c r="I12" i="17"/>
  <c r="I11" i="17"/>
  <c r="I10" i="17"/>
  <c r="I9" i="17"/>
  <c r="I8" i="17"/>
  <c r="I7" i="17"/>
  <c r="I6" i="17"/>
  <c r="O56" i="1"/>
  <c r="O52" i="1"/>
  <c r="O53" i="1"/>
  <c r="O47" i="1"/>
  <c r="O42" i="1"/>
  <c r="O35" i="1"/>
  <c r="O27" i="1"/>
  <c r="O28" i="1"/>
  <c r="O22" i="1"/>
  <c r="O11" i="1"/>
  <c r="X56" i="1"/>
  <c r="X52" i="1"/>
  <c r="T56" i="1"/>
  <c r="T52" i="1"/>
  <c r="AA56" i="1"/>
  <c r="AA52" i="1"/>
  <c r="AA53" i="1"/>
  <c r="X47" i="1"/>
  <c r="T47" i="1"/>
  <c r="AA47" i="1"/>
  <c r="AA48" i="1"/>
  <c r="AA42" i="1"/>
  <c r="AA43" i="1"/>
  <c r="X42" i="1"/>
  <c r="T42" i="1"/>
  <c r="X35" i="1"/>
  <c r="AA35" i="1"/>
  <c r="X27" i="1"/>
  <c r="T27" i="1"/>
  <c r="T22" i="1"/>
  <c r="T63" i="1"/>
  <c r="X22" i="1"/>
  <c r="AA22" i="1"/>
  <c r="T11" i="1"/>
  <c r="U11" i="1"/>
  <c r="V11" i="1"/>
  <c r="W11" i="1"/>
  <c r="X11" i="1"/>
  <c r="Y11" i="1"/>
  <c r="Z11" i="1"/>
  <c r="AA11" i="1"/>
  <c r="K50" i="2"/>
  <c r="K49" i="2"/>
  <c r="L49" i="2"/>
  <c r="K48" i="2"/>
  <c r="K47" i="2"/>
  <c r="L46" i="2"/>
  <c r="K45" i="2"/>
  <c r="L45" i="2"/>
  <c r="K44" i="2"/>
  <c r="L44" i="2"/>
  <c r="K43" i="2"/>
  <c r="K42" i="2"/>
  <c r="L42" i="2"/>
  <c r="K41" i="2"/>
  <c r="K40" i="2"/>
  <c r="L40" i="2"/>
  <c r="K39" i="2"/>
  <c r="L38" i="2"/>
  <c r="K37" i="2"/>
  <c r="L37" i="2"/>
  <c r="K36" i="2"/>
  <c r="K35" i="2"/>
  <c r="L35" i="2"/>
  <c r="K34" i="2"/>
  <c r="L34" i="2"/>
  <c r="K33" i="2"/>
  <c r="L33" i="2"/>
  <c r="K32" i="2"/>
  <c r="L32" i="2"/>
  <c r="K31" i="2"/>
  <c r="L31" i="2"/>
  <c r="K29" i="2"/>
  <c r="L29" i="2"/>
  <c r="K28" i="2"/>
  <c r="L28" i="2"/>
  <c r="K27" i="2"/>
  <c r="K26" i="2"/>
  <c r="K25" i="2"/>
  <c r="L25" i="2"/>
  <c r="K24" i="2"/>
  <c r="K23" i="2"/>
  <c r="L23" i="2"/>
  <c r="K22" i="2"/>
  <c r="L22" i="2"/>
  <c r="K21" i="2"/>
  <c r="L21" i="2"/>
  <c r="K20" i="2"/>
  <c r="L20" i="2"/>
  <c r="K19" i="2"/>
  <c r="K17" i="2"/>
  <c r="K16" i="2"/>
  <c r="L16" i="2"/>
  <c r="K15" i="2"/>
  <c r="K14" i="2"/>
  <c r="K13" i="2"/>
  <c r="L13" i="2"/>
  <c r="K12" i="2"/>
  <c r="K11" i="2"/>
  <c r="L11" i="2"/>
  <c r="K10" i="2"/>
  <c r="L9" i="2"/>
  <c r="K6" i="2"/>
  <c r="K7" i="2"/>
  <c r="L7" i="2"/>
  <c r="K8" i="2"/>
  <c r="L8" i="2"/>
  <c r="M3" i="2"/>
  <c r="L24" i="2"/>
  <c r="K5" i="2"/>
  <c r="K9" i="2"/>
  <c r="C47" i="1"/>
  <c r="R56" i="1"/>
  <c r="L10" i="1"/>
  <c r="M10" i="1"/>
  <c r="P10" i="1"/>
  <c r="F56" i="1"/>
  <c r="G56" i="1"/>
  <c r="H56" i="1"/>
  <c r="I56" i="1"/>
  <c r="J56" i="1"/>
  <c r="K56" i="1"/>
  <c r="L56" i="1"/>
  <c r="M56" i="1"/>
  <c r="N56" i="1"/>
  <c r="P56" i="1"/>
  <c r="Q56" i="1"/>
  <c r="S56" i="1"/>
  <c r="U56" i="1"/>
  <c r="V56" i="1"/>
  <c r="W56" i="1"/>
  <c r="Y56" i="1"/>
  <c r="Z56" i="1"/>
  <c r="E56" i="1"/>
  <c r="E57" i="1"/>
  <c r="D56" i="1"/>
  <c r="D52" i="1"/>
  <c r="C27" i="1"/>
  <c r="C56" i="1"/>
  <c r="K57" i="1"/>
  <c r="F52" i="1"/>
  <c r="G52" i="1"/>
  <c r="H52" i="1"/>
  <c r="I52" i="1"/>
  <c r="J52" i="1"/>
  <c r="K52" i="1"/>
  <c r="L52" i="1"/>
  <c r="M52" i="1"/>
  <c r="N52" i="1"/>
  <c r="P52" i="1"/>
  <c r="Q52" i="1"/>
  <c r="Q53" i="1"/>
  <c r="R52" i="1"/>
  <c r="R53" i="1"/>
  <c r="S52" i="1"/>
  <c r="U52" i="1"/>
  <c r="V52" i="1"/>
  <c r="W52" i="1"/>
  <c r="W53" i="1"/>
  <c r="Y52" i="1"/>
  <c r="Z52" i="1"/>
  <c r="E52" i="1"/>
  <c r="C52" i="1"/>
  <c r="E53" i="1"/>
  <c r="D47" i="1"/>
  <c r="D48" i="1"/>
  <c r="C11" i="1"/>
  <c r="F12" i="1"/>
  <c r="M27" i="1"/>
  <c r="M28" i="1"/>
  <c r="N27" i="1"/>
  <c r="P27" i="1"/>
  <c r="P28" i="1"/>
  <c r="Q27" i="1"/>
  <c r="Q28" i="1"/>
  <c r="R27" i="1"/>
  <c r="R28" i="1"/>
  <c r="S27" i="1"/>
  <c r="S28" i="1"/>
  <c r="V27" i="1"/>
  <c r="W27" i="1"/>
  <c r="Y27" i="1"/>
  <c r="Y28" i="1"/>
  <c r="Z27" i="1"/>
  <c r="Z28" i="1"/>
  <c r="E27" i="1"/>
  <c r="F27" i="1"/>
  <c r="F28" i="1"/>
  <c r="G27" i="1"/>
  <c r="G28" i="1"/>
  <c r="H27" i="1"/>
  <c r="J27" i="1"/>
  <c r="J28" i="1"/>
  <c r="L27" i="1"/>
  <c r="D27" i="1"/>
  <c r="E47" i="1"/>
  <c r="E48" i="1"/>
  <c r="F47" i="1"/>
  <c r="G47" i="1"/>
  <c r="G48" i="1"/>
  <c r="H47" i="1"/>
  <c r="I47" i="1"/>
  <c r="J47" i="1"/>
  <c r="J48" i="1"/>
  <c r="K47" i="1"/>
  <c r="K48" i="1"/>
  <c r="L47" i="1"/>
  <c r="L48" i="1"/>
  <c r="M47" i="1"/>
  <c r="M48" i="1"/>
  <c r="N47" i="1"/>
  <c r="P47" i="1"/>
  <c r="P48" i="1"/>
  <c r="Q47" i="1"/>
  <c r="Q48" i="1"/>
  <c r="R47" i="1"/>
  <c r="R48" i="1"/>
  <c r="S47" i="1"/>
  <c r="S48" i="1"/>
  <c r="U47" i="1"/>
  <c r="V47" i="1"/>
  <c r="W47" i="1"/>
  <c r="W48" i="1"/>
  <c r="Y47" i="1"/>
  <c r="Y48" i="1"/>
  <c r="Z47" i="1"/>
  <c r="E42" i="1"/>
  <c r="F42" i="1"/>
  <c r="G42" i="1"/>
  <c r="G43" i="1"/>
  <c r="H42" i="1"/>
  <c r="I42" i="1"/>
  <c r="J42" i="1"/>
  <c r="K42" i="1"/>
  <c r="K43" i="1"/>
  <c r="L42" i="1"/>
  <c r="M42" i="1"/>
  <c r="N42" i="1"/>
  <c r="N43" i="1"/>
  <c r="P42" i="1"/>
  <c r="P43" i="1"/>
  <c r="Q42" i="1"/>
  <c r="R42" i="1"/>
  <c r="R43" i="1"/>
  <c r="S42" i="1"/>
  <c r="S43" i="1"/>
  <c r="U42" i="1"/>
  <c r="V42" i="1"/>
  <c r="W42" i="1"/>
  <c r="Y42" i="1"/>
  <c r="Z42" i="1"/>
  <c r="C42" i="1"/>
  <c r="Q43" i="1"/>
  <c r="D42" i="1"/>
  <c r="D43" i="1"/>
  <c r="C35" i="1"/>
  <c r="Y36" i="1"/>
  <c r="U35" i="1"/>
  <c r="V35" i="1"/>
  <c r="W35" i="1"/>
  <c r="Y35" i="1"/>
  <c r="Z35" i="1"/>
  <c r="E35" i="1"/>
  <c r="F35" i="1"/>
  <c r="G35" i="1"/>
  <c r="H35" i="1"/>
  <c r="I35" i="1"/>
  <c r="J35" i="1"/>
  <c r="K35" i="1"/>
  <c r="L35" i="1"/>
  <c r="M35" i="1"/>
  <c r="N35" i="1"/>
  <c r="P35" i="1"/>
  <c r="P63" i="1"/>
  <c r="Q35" i="1"/>
  <c r="R35" i="1"/>
  <c r="S35" i="1"/>
  <c r="D35" i="1"/>
  <c r="E22" i="1"/>
  <c r="F22" i="1"/>
  <c r="G22" i="1"/>
  <c r="G23" i="1"/>
  <c r="H22" i="1"/>
  <c r="I22" i="1"/>
  <c r="J22" i="1"/>
  <c r="K22" i="1"/>
  <c r="L22" i="1"/>
  <c r="M22" i="1"/>
  <c r="N22" i="1"/>
  <c r="P22" i="1"/>
  <c r="Q22" i="1"/>
  <c r="R22" i="1"/>
  <c r="S22" i="1"/>
  <c r="U22" i="1"/>
  <c r="U23" i="1"/>
  <c r="V22" i="1"/>
  <c r="V63" i="1"/>
  <c r="W22" i="1"/>
  <c r="Y22" i="1"/>
  <c r="Z22" i="1"/>
  <c r="E11" i="1"/>
  <c r="E63" i="1"/>
  <c r="F11" i="1"/>
  <c r="G11" i="1"/>
  <c r="H11" i="1"/>
  <c r="I11" i="1"/>
  <c r="I12" i="1"/>
  <c r="J11" i="1"/>
  <c r="K11" i="1"/>
  <c r="L11" i="1"/>
  <c r="M11" i="1"/>
  <c r="M12" i="1"/>
  <c r="N11" i="1"/>
  <c r="P11" i="1"/>
  <c r="Q11" i="1"/>
  <c r="Q12" i="1"/>
  <c r="R11" i="1"/>
  <c r="R63" i="1"/>
  <c r="S11" i="1"/>
  <c r="D11" i="1"/>
  <c r="K15" i="11"/>
  <c r="K14" i="11"/>
  <c r="K13" i="11"/>
  <c r="K12" i="11"/>
  <c r="C12" i="11"/>
  <c r="K11" i="11"/>
  <c r="K10" i="11"/>
  <c r="K9" i="11"/>
  <c r="K8" i="11"/>
  <c r="K7" i="11"/>
  <c r="K6" i="11"/>
  <c r="K5" i="11"/>
  <c r="G4" i="6"/>
  <c r="G5" i="6"/>
  <c r="G6" i="6"/>
  <c r="G7" i="6"/>
  <c r="G9" i="6"/>
  <c r="G10" i="6"/>
  <c r="G11" i="6"/>
  <c r="G12" i="6"/>
  <c r="G13" i="6"/>
  <c r="G14" i="6"/>
  <c r="G16" i="6"/>
  <c r="G17" i="6"/>
  <c r="G18" i="6"/>
  <c r="G19" i="6"/>
  <c r="G20" i="6"/>
  <c r="G21" i="6"/>
  <c r="G22" i="6"/>
  <c r="G23" i="6"/>
  <c r="G24" i="6"/>
  <c r="G25" i="6"/>
  <c r="G26" i="6"/>
  <c r="G27" i="6"/>
  <c r="G29" i="6"/>
  <c r="G30" i="6"/>
  <c r="G31" i="6"/>
  <c r="G32" i="6"/>
  <c r="G33" i="6"/>
  <c r="G34" i="6"/>
  <c r="G35" i="6"/>
  <c r="G37" i="6"/>
  <c r="G38" i="6"/>
  <c r="G39" i="6"/>
  <c r="G4" i="10"/>
  <c r="G5" i="10"/>
  <c r="G6" i="10"/>
  <c r="G7" i="10"/>
  <c r="G9" i="10"/>
  <c r="G10" i="10"/>
  <c r="G11" i="10"/>
  <c r="G12" i="10"/>
  <c r="G13" i="10"/>
  <c r="G14" i="10"/>
  <c r="G16" i="10"/>
  <c r="G17" i="10"/>
  <c r="G18" i="10"/>
  <c r="G19" i="10"/>
  <c r="G20" i="10"/>
  <c r="G21" i="10"/>
  <c r="G22" i="10"/>
  <c r="G23" i="10"/>
  <c r="G24" i="10"/>
  <c r="G25" i="10"/>
  <c r="G26" i="10"/>
  <c r="G27" i="10"/>
  <c r="G29" i="10"/>
  <c r="G30" i="10"/>
  <c r="G31" i="10"/>
  <c r="G32" i="10"/>
  <c r="G33" i="10"/>
  <c r="G34" i="10"/>
  <c r="G35" i="10"/>
  <c r="G37" i="10"/>
  <c r="G38" i="10"/>
  <c r="G39" i="10"/>
  <c r="G40" i="10"/>
  <c r="G41" i="10"/>
  <c r="G42" i="10"/>
  <c r="AB13" i="1"/>
  <c r="AC13" i="1"/>
  <c r="AD13" i="1"/>
  <c r="AE13" i="1"/>
  <c r="AF13" i="1"/>
  <c r="AG13" i="1"/>
  <c r="AH13" i="1"/>
  <c r="AI13" i="1"/>
  <c r="AJ13" i="1"/>
  <c r="AK13" i="1"/>
  <c r="AL13" i="1"/>
  <c r="AM13" i="1"/>
  <c r="AN13" i="1"/>
  <c r="AO13" i="1"/>
  <c r="AP13" i="1"/>
  <c r="C22" i="1"/>
  <c r="O23" i="1"/>
  <c r="D22" i="1"/>
  <c r="D23" i="1"/>
  <c r="AB24" i="1"/>
  <c r="AC24" i="1"/>
  <c r="AD24" i="1"/>
  <c r="AE24" i="1"/>
  <c r="AF24" i="1"/>
  <c r="AG24" i="1"/>
  <c r="AH24" i="1"/>
  <c r="AI24" i="1"/>
  <c r="AJ24" i="1"/>
  <c r="AK24" i="1"/>
  <c r="AL24" i="1"/>
  <c r="AM24" i="1"/>
  <c r="AN24" i="1"/>
  <c r="AO24" i="1"/>
  <c r="AP24" i="1"/>
  <c r="AB25" i="1"/>
  <c r="AC25" i="1"/>
  <c r="AD25" i="1"/>
  <c r="AE25" i="1"/>
  <c r="AF25" i="1"/>
  <c r="AG25" i="1"/>
  <c r="AH25" i="1"/>
  <c r="AI25" i="1"/>
  <c r="AJ25" i="1"/>
  <c r="AK25" i="1"/>
  <c r="AL25" i="1"/>
  <c r="AM25" i="1"/>
  <c r="AN25" i="1"/>
  <c r="AO25" i="1"/>
  <c r="AP25" i="1"/>
  <c r="AB26" i="1"/>
  <c r="AC26" i="1"/>
  <c r="AD26" i="1"/>
  <c r="AE26" i="1"/>
  <c r="AF26" i="1"/>
  <c r="AG26" i="1"/>
  <c r="AH26" i="1"/>
  <c r="AI26" i="1"/>
  <c r="AJ26" i="1"/>
  <c r="AK26" i="1"/>
  <c r="AL26" i="1"/>
  <c r="AM26" i="1"/>
  <c r="AN26" i="1"/>
  <c r="AO26" i="1"/>
  <c r="AP26" i="1"/>
  <c r="AB37" i="1"/>
  <c r="AC37" i="1"/>
  <c r="AD37" i="1"/>
  <c r="AE37" i="1"/>
  <c r="AF37" i="1"/>
  <c r="AG37" i="1"/>
  <c r="AH37" i="1"/>
  <c r="AI37" i="1"/>
  <c r="AJ37" i="1"/>
  <c r="AK37" i="1"/>
  <c r="AL37" i="1"/>
  <c r="AM37" i="1"/>
  <c r="AN37" i="1"/>
  <c r="AO37" i="1"/>
  <c r="AP37" i="1"/>
  <c r="AB38" i="1"/>
  <c r="AC38" i="1"/>
  <c r="AD38" i="1"/>
  <c r="AE38" i="1"/>
  <c r="AF38" i="1"/>
  <c r="AG38" i="1"/>
  <c r="AH38" i="1"/>
  <c r="AI38" i="1"/>
  <c r="AJ38" i="1"/>
  <c r="AK38" i="1"/>
  <c r="AL38" i="1"/>
  <c r="AM38" i="1"/>
  <c r="AN38" i="1"/>
  <c r="AO38" i="1"/>
  <c r="AP38" i="1"/>
  <c r="AB39" i="1"/>
  <c r="AC39" i="1"/>
  <c r="AD39" i="1"/>
  <c r="AE39" i="1"/>
  <c r="AF39" i="1"/>
  <c r="AG39" i="1"/>
  <c r="AH39" i="1"/>
  <c r="AI39" i="1"/>
  <c r="AJ39" i="1"/>
  <c r="AK39" i="1"/>
  <c r="AL39" i="1"/>
  <c r="AM39" i="1"/>
  <c r="AN39" i="1"/>
  <c r="AO39" i="1"/>
  <c r="AP39" i="1"/>
  <c r="AB41" i="1"/>
  <c r="AC41" i="1"/>
  <c r="AD41" i="1"/>
  <c r="AE41" i="1"/>
  <c r="AF41" i="1"/>
  <c r="AG41" i="1"/>
  <c r="AH41" i="1"/>
  <c r="AI41" i="1"/>
  <c r="AJ41" i="1"/>
  <c r="AK41" i="1"/>
  <c r="AL41" i="1"/>
  <c r="AM41" i="1"/>
  <c r="AO41" i="1"/>
  <c r="AP41" i="1"/>
  <c r="AB44" i="1"/>
  <c r="AC44" i="1"/>
  <c r="AD44" i="1"/>
  <c r="AE44" i="1"/>
  <c r="AF44" i="1"/>
  <c r="AG44" i="1"/>
  <c r="AH44" i="1"/>
  <c r="AI44" i="1"/>
  <c r="AJ44" i="1"/>
  <c r="AK44" i="1"/>
  <c r="AL44" i="1"/>
  <c r="AM44" i="1"/>
  <c r="AN44" i="1"/>
  <c r="AO44" i="1"/>
  <c r="AP44" i="1"/>
  <c r="AB45" i="1"/>
  <c r="AC45" i="1"/>
  <c r="AD45" i="1"/>
  <c r="AE45" i="1"/>
  <c r="AF45" i="1"/>
  <c r="AG45" i="1"/>
  <c r="AH45" i="1"/>
  <c r="AI45" i="1"/>
  <c r="AJ45" i="1"/>
  <c r="AK45" i="1"/>
  <c r="AL45" i="1"/>
  <c r="AM45" i="1"/>
  <c r="AN45" i="1"/>
  <c r="AO45" i="1"/>
  <c r="AP45" i="1"/>
  <c r="AB49" i="1"/>
  <c r="AC49" i="1"/>
  <c r="AD49" i="1"/>
  <c r="AE49" i="1"/>
  <c r="AF49" i="1"/>
  <c r="AG49" i="1"/>
  <c r="AH49" i="1"/>
  <c r="AI49" i="1"/>
  <c r="AJ49" i="1"/>
  <c r="AK49" i="1"/>
  <c r="AL49" i="1"/>
  <c r="AM49" i="1"/>
  <c r="AN49" i="1"/>
  <c r="AO49" i="1"/>
  <c r="AP49" i="1"/>
  <c r="C64" i="1"/>
  <c r="L17" i="2"/>
  <c r="L26" i="2"/>
  <c r="L47" i="2"/>
  <c r="L27" i="2"/>
  <c r="L5" i="2"/>
  <c r="L15" i="2"/>
  <c r="L50" i="2"/>
  <c r="L36" i="2"/>
  <c r="L14" i="2"/>
  <c r="I48" i="1"/>
  <c r="F23" i="1"/>
  <c r="L43" i="2"/>
  <c r="N48" i="1"/>
  <c r="H48" i="1"/>
  <c r="Z43" i="1"/>
  <c r="Z48" i="1"/>
  <c r="F48" i="1"/>
  <c r="V48" i="1"/>
  <c r="U43" i="1"/>
  <c r="E23" i="1"/>
  <c r="L43" i="1"/>
  <c r="J23" i="1"/>
  <c r="Y43" i="1"/>
  <c r="T12" i="1"/>
  <c r="H12" i="1"/>
  <c r="W23" i="1"/>
  <c r="L12" i="1"/>
  <c r="J12" i="1"/>
  <c r="R12" i="1"/>
  <c r="P23" i="1"/>
  <c r="N23" i="1"/>
  <c r="S23" i="1"/>
  <c r="T53" i="1"/>
  <c r="K23" i="1"/>
  <c r="H43" i="1"/>
  <c r="M63" i="1"/>
  <c r="L41" i="2"/>
  <c r="L48" i="2"/>
  <c r="L19" i="2"/>
  <c r="T43" i="1"/>
  <c r="O43" i="1"/>
  <c r="M43" i="1"/>
  <c r="I43" i="1"/>
  <c r="L18" i="2"/>
  <c r="L10" i="2"/>
  <c r="L6" i="2"/>
  <c r="L12" i="2"/>
  <c r="L39" i="2"/>
  <c r="L4" i="2"/>
  <c r="M53" i="1"/>
  <c r="V57" i="1"/>
  <c r="L57" i="1"/>
  <c r="H57" i="1"/>
  <c r="R57" i="1"/>
  <c r="J36" i="1"/>
  <c r="Z63" i="1"/>
  <c r="Z64" i="1"/>
  <c r="S36" i="1"/>
  <c r="F36" i="1"/>
  <c r="J63" i="1"/>
  <c r="T28" i="1"/>
  <c r="J57" i="1"/>
  <c r="Z53" i="1"/>
  <c r="F53" i="1"/>
  <c r="T23" i="1"/>
  <c r="P12" i="1"/>
  <c r="AA12" i="1"/>
  <c r="W12" i="1"/>
  <c r="L36" i="1"/>
  <c r="P36" i="1"/>
  <c r="Y23" i="1"/>
  <c r="I36" i="1"/>
  <c r="V43" i="1"/>
  <c r="E43" i="1"/>
  <c r="D28" i="1"/>
  <c r="I28" i="1"/>
  <c r="E28" i="1"/>
  <c r="W28" i="1"/>
  <c r="U53" i="1"/>
  <c r="D53" i="1"/>
  <c r="AA63" i="1"/>
  <c r="X28" i="1"/>
  <c r="T48" i="1"/>
  <c r="I53" i="1"/>
  <c r="Q57" i="1"/>
  <c r="X53" i="1"/>
  <c r="M57" i="1"/>
  <c r="I57" i="1"/>
  <c r="W36" i="1"/>
  <c r="V53" i="1"/>
  <c r="H53" i="1"/>
  <c r="G57" i="1"/>
  <c r="AA57" i="1"/>
  <c r="D12" i="1"/>
  <c r="Z12" i="1"/>
  <c r="W57" i="1"/>
  <c r="R23" i="1"/>
  <c r="M23" i="1"/>
  <c r="I23" i="1"/>
  <c r="Q36" i="1"/>
  <c r="L28" i="1"/>
  <c r="H28" i="1"/>
  <c r="V28" i="1"/>
  <c r="N53" i="1"/>
  <c r="D57" i="1"/>
  <c r="V12" i="1"/>
  <c r="X23" i="1"/>
  <c r="X43" i="1"/>
  <c r="X48" i="1"/>
  <c r="T64" i="1"/>
  <c r="I63" i="1"/>
  <c r="F63" i="1"/>
  <c r="AA23" i="1"/>
  <c r="O63" i="1"/>
  <c r="C63" i="1"/>
  <c r="M64" i="1"/>
  <c r="G36" i="1"/>
  <c r="S63" i="1"/>
  <c r="L63" i="1"/>
  <c r="R36" i="1"/>
  <c r="K36" i="1"/>
  <c r="Z36" i="1"/>
  <c r="O57" i="1"/>
  <c r="O12" i="1"/>
  <c r="J53" i="1"/>
  <c r="K53" i="1"/>
  <c r="Y63" i="1"/>
  <c r="U12" i="1"/>
  <c r="S57" i="1"/>
  <c r="K63" i="1"/>
  <c r="G63" i="1"/>
  <c r="H23" i="1"/>
  <c r="N36" i="1"/>
  <c r="N28" i="1"/>
  <c r="F57" i="1"/>
  <c r="T57" i="1"/>
  <c r="AA36" i="1"/>
  <c r="X36" i="1"/>
  <c r="E64" i="1"/>
  <c r="W63" i="1"/>
  <c r="W64" i="1"/>
  <c r="J43" i="1"/>
  <c r="E12" i="1"/>
  <c r="D63" i="1"/>
  <c r="D64" i="1"/>
  <c r="Q63" i="1"/>
  <c r="H63" i="1"/>
  <c r="E36" i="1"/>
  <c r="V36" i="1"/>
  <c r="L53" i="1"/>
  <c r="Z57" i="1"/>
  <c r="P57" i="1"/>
  <c r="X57" i="1"/>
  <c r="O36" i="1"/>
  <c r="Y53" i="1"/>
  <c r="X63" i="1"/>
  <c r="X64" i="1"/>
  <c r="Z23" i="1"/>
  <c r="S12" i="1"/>
  <c r="X12" i="1"/>
  <c r="U57" i="1"/>
  <c r="U36" i="1"/>
  <c r="N12" i="1"/>
  <c r="V23" i="1"/>
  <c r="D36" i="1"/>
  <c r="M36" i="1"/>
  <c r="U63" i="1"/>
  <c r="O48" i="1"/>
  <c r="N63" i="1"/>
  <c r="N64" i="1"/>
  <c r="G12" i="1"/>
  <c r="Q23" i="1"/>
  <c r="H36" i="1"/>
  <c r="K12" i="1"/>
  <c r="W43" i="1"/>
  <c r="U48" i="1"/>
  <c r="G53" i="1"/>
  <c r="Y57" i="1"/>
  <c r="N57" i="1"/>
  <c r="Y12" i="1"/>
  <c r="S53" i="1"/>
  <c r="P53" i="1"/>
  <c r="L23" i="1"/>
  <c r="F43" i="1"/>
  <c r="H64" i="1"/>
  <c r="R64" i="1"/>
  <c r="G64" i="1"/>
  <c r="Y64" i="1"/>
  <c r="U64" i="1"/>
  <c r="Q64" i="1"/>
  <c r="J64" i="1"/>
  <c r="K64" i="1"/>
  <c r="S64" i="1"/>
  <c r="V64" i="1"/>
  <c r="F64" i="1"/>
  <c r="AA64" i="1"/>
  <c r="P64" i="1"/>
  <c r="L64" i="1"/>
  <c r="O64" i="1"/>
  <c r="I6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13" authorId="0" shapeId="0" xr:uid="{6912B93E-340D-450B-B11B-F2451AE6E23A}">
      <text>
        <r>
          <rPr>
            <b/>
            <sz val="10"/>
            <color indexed="8"/>
            <rFont val="Tahoma"/>
            <family val="2"/>
          </rPr>
          <t>Microsoft Office User:</t>
        </r>
        <r>
          <rPr>
            <sz val="10"/>
            <color indexed="8"/>
            <rFont val="Tahoma"/>
            <family val="2"/>
          </rPr>
          <t xml:space="preserve">
</t>
        </r>
        <r>
          <rPr>
            <b/>
            <sz val="10"/>
            <color indexed="8"/>
            <rFont val="Arial"/>
            <family val="2"/>
          </rPr>
          <t>More opportunities, higher score</t>
        </r>
        <r>
          <rPr>
            <sz val="10"/>
            <color indexed="8"/>
            <rFont val="Arial"/>
            <family val="2"/>
          </rPr>
          <t xml:space="preserve">
</t>
        </r>
      </text>
    </comment>
    <comment ref="B14" authorId="0" shapeId="0" xr:uid="{7AB66DC8-08A6-4817-A44A-E37410999833}">
      <text>
        <r>
          <rPr>
            <b/>
            <sz val="10"/>
            <color indexed="8"/>
            <rFont val="Tahoma"/>
            <family val="2"/>
          </rPr>
          <t>Microsoft Office User:</t>
        </r>
        <r>
          <rPr>
            <sz val="10"/>
            <color indexed="8"/>
            <rFont val="Tahoma"/>
            <family val="2"/>
          </rPr>
          <t xml:space="preserve">
</t>
        </r>
        <r>
          <rPr>
            <sz val="10"/>
            <color indexed="8"/>
            <rFont val="Arial"/>
            <family val="2"/>
          </rPr>
          <t xml:space="preserve">More adequacy, higher score
</t>
        </r>
      </text>
    </comment>
    <comment ref="B15" authorId="0" shapeId="0" xr:uid="{054FF37F-62E9-406C-B293-19A9C72B7084}">
      <text>
        <r>
          <rPr>
            <b/>
            <sz val="10"/>
            <color indexed="8"/>
            <rFont val="Tahoma"/>
            <family val="2"/>
          </rPr>
          <t>Microsoft Office User:</t>
        </r>
        <r>
          <rPr>
            <sz val="10"/>
            <color indexed="8"/>
            <rFont val="Tahoma"/>
            <family val="2"/>
          </rPr>
          <t xml:space="preserve">
</t>
        </r>
        <r>
          <rPr>
            <sz val="10"/>
            <color indexed="8"/>
            <rFont val="Arial"/>
            <family val="2"/>
          </rPr>
          <t xml:space="preserve">More opportunities for synergies with more cultures, higher score
</t>
        </r>
      </text>
    </comment>
    <comment ref="B16" authorId="0" shapeId="0" xr:uid="{EE56EAB8-4497-4AE7-B5F8-E1F34CF945F4}">
      <text>
        <r>
          <rPr>
            <b/>
            <sz val="10"/>
            <color indexed="8"/>
            <rFont val="Tahoma"/>
            <family val="2"/>
          </rPr>
          <t>Microsoft Office User:</t>
        </r>
        <r>
          <rPr>
            <sz val="10"/>
            <color indexed="8"/>
            <rFont val="Tahoma"/>
            <family val="2"/>
          </rPr>
          <t xml:space="preserve">
</t>
        </r>
        <r>
          <rPr>
            <sz val="18"/>
            <color indexed="8"/>
            <rFont val="Arial"/>
            <family val="2"/>
          </rPr>
          <t>Less specific requirements for land, water, soil fertility, higher score</t>
        </r>
        <r>
          <rPr>
            <sz val="10"/>
            <color indexed="8"/>
            <rFont val="Arial"/>
            <family val="2"/>
          </rPr>
          <t xml:space="preserve">
</t>
        </r>
        <r>
          <rPr>
            <sz val="10"/>
            <color indexed="8"/>
            <rFont val="Arial"/>
            <family val="2"/>
          </rPr>
          <t xml:space="preserve">(the more generic the requirements, the higher the score)
</t>
        </r>
      </text>
    </comment>
    <comment ref="B17" authorId="0" shapeId="0" xr:uid="{F2D2D701-B44F-4DF6-8489-5B6947176298}">
      <text>
        <r>
          <rPr>
            <b/>
            <sz val="10"/>
            <color indexed="8"/>
            <rFont val="Tahoma"/>
            <family val="2"/>
          </rPr>
          <t>Microsoft Office User:</t>
        </r>
        <r>
          <rPr>
            <sz val="10"/>
            <color indexed="8"/>
            <rFont val="Tahoma"/>
            <family val="2"/>
          </rPr>
          <t xml:space="preserve">
</t>
        </r>
        <r>
          <rPr>
            <sz val="10"/>
            <color indexed="8"/>
            <rFont val="Arial"/>
            <family val="2"/>
          </rPr>
          <t xml:space="preserve">More adaptability to climate change, less vulnerability to extreme weather events, higher score
</t>
        </r>
      </text>
    </comment>
    <comment ref="B18" authorId="0" shapeId="0" xr:uid="{E68CDE50-C14C-4008-BA92-B9D8797F385D}">
      <text>
        <r>
          <rPr>
            <b/>
            <sz val="10"/>
            <color indexed="8"/>
            <rFont val="Tahoma"/>
            <family val="2"/>
          </rPr>
          <t>Microsoft Office User:</t>
        </r>
        <r>
          <rPr>
            <sz val="10"/>
            <color indexed="8"/>
            <rFont val="Tahoma"/>
            <family val="2"/>
          </rPr>
          <t xml:space="preserve">
</t>
        </r>
        <r>
          <rPr>
            <sz val="10"/>
            <color indexed="8"/>
            <rFont val="Arial"/>
            <family val="2"/>
          </rPr>
          <t xml:space="preserve">More contribution to mitigate climate change, higher score
</t>
        </r>
      </text>
    </comment>
    <comment ref="B19" authorId="0" shapeId="0" xr:uid="{439F56AC-D51D-4C22-B670-10C1213D13DD}">
      <text>
        <r>
          <rPr>
            <b/>
            <sz val="10"/>
            <color indexed="8"/>
            <rFont val="Tahoma"/>
            <family val="2"/>
          </rPr>
          <t>Microsoft Office User:</t>
        </r>
        <r>
          <rPr>
            <sz val="10"/>
            <color indexed="8"/>
            <rFont val="Tahoma"/>
            <family val="2"/>
          </rPr>
          <t xml:space="preserve">
</t>
        </r>
        <r>
          <rPr>
            <sz val="10"/>
            <color indexed="8"/>
            <rFont val="Arial"/>
            <family val="2"/>
          </rPr>
          <t xml:space="preserve">The lower the risk of polluting and negative impact on biodiversity, the higher the score
</t>
        </r>
      </text>
    </comment>
    <comment ref="B20" authorId="0" shapeId="0" xr:uid="{E656ED2E-CE6B-467A-BD72-7943FB08D3AC}">
      <text>
        <r>
          <rPr>
            <b/>
            <sz val="10"/>
            <color indexed="8"/>
            <rFont val="Tahoma"/>
            <family val="2"/>
          </rPr>
          <t>Microsoft Office User:</t>
        </r>
        <r>
          <rPr>
            <sz val="10"/>
            <color indexed="8"/>
            <rFont val="Tahoma"/>
            <family val="2"/>
          </rPr>
          <t xml:space="preserve">
</t>
        </r>
        <r>
          <rPr>
            <sz val="10"/>
            <color indexed="8"/>
            <rFont val="Arial"/>
            <family val="2"/>
          </rPr>
          <t xml:space="preserve">The less exposure to conflict animal / human, the higher the score
</t>
        </r>
      </text>
    </comment>
    <comment ref="B21" authorId="0" shapeId="0" xr:uid="{F6DB9747-1DCE-40D7-9996-90946F039C91}">
      <text>
        <r>
          <rPr>
            <b/>
            <sz val="10"/>
            <color indexed="8"/>
            <rFont val="Tahoma"/>
            <family val="2"/>
          </rPr>
          <t>Microsoft Office User:</t>
        </r>
        <r>
          <rPr>
            <sz val="10"/>
            <color indexed="8"/>
            <rFont val="Tahoma"/>
            <family val="2"/>
          </rPr>
          <t xml:space="preserve">
</t>
        </r>
        <r>
          <rPr>
            <sz val="10"/>
            <color indexed="8"/>
            <rFont val="Arial"/>
            <family val="2"/>
          </rPr>
          <t xml:space="preserve">The more opportunities for carbon credit, the higher the score
</t>
        </r>
      </text>
    </comment>
    <comment ref="B24" authorId="0" shapeId="0" xr:uid="{0693E56C-5378-4F02-AE2E-AF6870994140}">
      <text>
        <r>
          <rPr>
            <b/>
            <sz val="10"/>
            <color indexed="8"/>
            <rFont val="Tahoma"/>
            <family val="2"/>
          </rPr>
          <t>Microsoft Office User:</t>
        </r>
        <r>
          <rPr>
            <sz val="10"/>
            <color indexed="8"/>
            <rFont val="Tahoma"/>
            <family val="2"/>
          </rPr>
          <t xml:space="preserve">
</t>
        </r>
        <r>
          <rPr>
            <sz val="10"/>
            <color indexed="8"/>
            <rFont val="Tahoma"/>
            <family val="2"/>
          </rPr>
          <t>More favorable Business Environment, Higher score</t>
        </r>
      </text>
    </comment>
    <comment ref="B25" authorId="0" shapeId="0" xr:uid="{3F1F0329-E0AD-4CC6-96FF-50D197D73104}">
      <text>
        <r>
          <rPr>
            <b/>
            <sz val="10"/>
            <color indexed="8"/>
            <rFont val="Tahoma"/>
            <family val="2"/>
          </rPr>
          <t>Microsoft Office User:</t>
        </r>
        <r>
          <rPr>
            <sz val="10"/>
            <color indexed="8"/>
            <rFont val="Tahoma"/>
            <family val="2"/>
          </rPr>
          <t xml:space="preserve">
</t>
        </r>
        <r>
          <rPr>
            <sz val="10"/>
            <color indexed="8"/>
            <rFont val="Tahoma"/>
            <family val="2"/>
          </rPr>
          <t>Less barriers for anchor lead investmnet, higher score</t>
        </r>
      </text>
    </comment>
    <comment ref="B26" authorId="0" shapeId="0" xr:uid="{1C070B8F-56B3-4AB3-837E-F39733EBDA8F}">
      <text>
        <r>
          <rPr>
            <b/>
            <sz val="10"/>
            <color indexed="8"/>
            <rFont val="Tahoma"/>
            <family val="2"/>
          </rPr>
          <t>Microsoft Office User:</t>
        </r>
        <r>
          <rPr>
            <sz val="10"/>
            <color indexed="8"/>
            <rFont val="Tahoma"/>
            <family val="2"/>
          </rPr>
          <t xml:space="preserve">
</t>
        </r>
        <r>
          <rPr>
            <sz val="10"/>
            <color indexed="8"/>
            <rFont val="Tahoma"/>
            <family val="2"/>
          </rPr>
          <t>The more exisitng investors, the higher the score</t>
        </r>
      </text>
    </comment>
    <comment ref="B29" authorId="0" shapeId="0" xr:uid="{388BBC18-37E8-4847-9D6D-E1859FFD1F5C}">
      <text>
        <r>
          <rPr>
            <b/>
            <sz val="10"/>
            <color indexed="8"/>
            <rFont val="Tahoma"/>
            <family val="2"/>
          </rPr>
          <t>Microsoft Office User:</t>
        </r>
        <r>
          <rPr>
            <sz val="10"/>
            <color indexed="8"/>
            <rFont val="Tahoma"/>
            <family val="2"/>
          </rPr>
          <t xml:space="preserve">
</t>
        </r>
        <r>
          <rPr>
            <sz val="10"/>
            <color indexed="8"/>
            <rFont val="Tahoma"/>
            <family val="2"/>
          </rPr>
          <t>higher market growth potential, higher score</t>
        </r>
      </text>
    </comment>
    <comment ref="B30" authorId="0" shapeId="0" xr:uid="{534155D1-A38D-4218-B245-8F3CBE053161}">
      <text>
        <r>
          <rPr>
            <b/>
            <sz val="10"/>
            <color indexed="8"/>
            <rFont val="Tahoma"/>
            <family val="2"/>
          </rPr>
          <t>Microsoft Office User:</t>
        </r>
        <r>
          <rPr>
            <sz val="10"/>
            <color indexed="8"/>
            <rFont val="Tahoma"/>
            <family val="2"/>
          </rPr>
          <t xml:space="preserve">
</t>
        </r>
        <r>
          <rPr>
            <sz val="10"/>
            <color indexed="8"/>
            <rFont val="Tahoma"/>
            <family val="2"/>
          </rPr>
          <t>More contribution to import substitution, higher score</t>
        </r>
      </text>
    </comment>
    <comment ref="B31" authorId="0" shapeId="0" xr:uid="{375CB240-58C2-4720-939A-5160CDF7EC18}">
      <text>
        <r>
          <rPr>
            <b/>
            <sz val="10"/>
            <color indexed="8"/>
            <rFont val="Tahoma"/>
            <family val="2"/>
          </rPr>
          <t>Microsoft Office User:</t>
        </r>
        <r>
          <rPr>
            <sz val="10"/>
            <color indexed="8"/>
            <rFont val="Tahoma"/>
            <family val="2"/>
          </rPr>
          <t xml:space="preserve">
</t>
        </r>
        <r>
          <rPr>
            <sz val="10"/>
            <color indexed="8"/>
            <rFont val="Tahoma"/>
            <family val="2"/>
          </rPr>
          <t>more contribution to export volumes growth, higher score</t>
        </r>
      </text>
    </comment>
    <comment ref="B32" authorId="0" shapeId="0" xr:uid="{B88967FF-1B34-4E04-955F-3CC4EFF3B819}">
      <text>
        <r>
          <rPr>
            <b/>
            <sz val="10"/>
            <color indexed="8"/>
            <rFont val="Tahoma"/>
            <family val="2"/>
          </rPr>
          <t>Microsoft Office User:</t>
        </r>
        <r>
          <rPr>
            <sz val="10"/>
            <color indexed="8"/>
            <rFont val="Tahoma"/>
            <family val="2"/>
          </rPr>
          <t xml:space="preserve">
</t>
        </r>
        <r>
          <rPr>
            <sz val="10"/>
            <color indexed="8"/>
            <rFont val="Tahoma"/>
            <family val="2"/>
          </rPr>
          <t>the more opportunities for potential introduciton of green tech, higher score</t>
        </r>
      </text>
    </comment>
    <comment ref="B33" authorId="0" shapeId="0" xr:uid="{41C3643F-873F-443A-8C4F-BD00CEDBD449}">
      <text>
        <r>
          <rPr>
            <b/>
            <sz val="10"/>
            <color indexed="8"/>
            <rFont val="Tahoma"/>
            <family val="2"/>
          </rPr>
          <t>Microsoft Office User:</t>
        </r>
        <r>
          <rPr>
            <sz val="10"/>
            <color indexed="8"/>
            <rFont val="Tahoma"/>
            <family val="2"/>
          </rPr>
          <t xml:space="preserve">
</t>
        </r>
        <r>
          <rPr>
            <sz val="10"/>
            <color indexed="8"/>
            <rFont val="Tahoma"/>
            <family val="2"/>
          </rPr>
          <t>market stability in the past 3-5 years get higher score</t>
        </r>
      </text>
    </comment>
    <comment ref="B34" authorId="0" shapeId="0" xr:uid="{D2CBF8DA-25F7-4928-A699-C45993EBBCD5}">
      <text>
        <r>
          <rPr>
            <b/>
            <sz val="10"/>
            <color indexed="8"/>
            <rFont val="Tahoma"/>
            <family val="2"/>
          </rPr>
          <t>Microsoft Office User:</t>
        </r>
        <r>
          <rPr>
            <sz val="10"/>
            <color indexed="8"/>
            <rFont val="Tahoma"/>
            <family val="2"/>
          </rPr>
          <t xml:space="preserve">
</t>
        </r>
        <r>
          <rPr>
            <sz val="10"/>
            <color indexed="8"/>
            <rFont val="Tahoma"/>
            <family val="2"/>
          </rPr>
          <t xml:space="preserve">More opportunities for introduction of circular economy practices, higher score
</t>
        </r>
      </text>
    </comment>
    <comment ref="B37" authorId="0" shapeId="0" xr:uid="{110E9125-607C-40F0-AC7A-DE5FEAAD712B}">
      <text>
        <r>
          <rPr>
            <b/>
            <sz val="10"/>
            <color indexed="8"/>
            <rFont val="Tahoma"/>
            <family val="2"/>
          </rPr>
          <t>Microsoft Office User:</t>
        </r>
        <r>
          <rPr>
            <sz val="10"/>
            <color indexed="8"/>
            <rFont val="Tahoma"/>
            <family val="2"/>
          </rPr>
          <t xml:space="preserve">
</t>
        </r>
        <r>
          <rPr>
            <sz val="10"/>
            <color indexed="8"/>
            <rFont val="Tahoma"/>
            <family val="2"/>
          </rPr>
          <t>Less need for specific infrastructures, higher score</t>
        </r>
      </text>
    </comment>
    <comment ref="B38" authorId="0" shapeId="0" xr:uid="{F93864EB-1F43-487A-BCB8-867AD8C85BDF}">
      <text>
        <r>
          <rPr>
            <b/>
            <sz val="10"/>
            <color indexed="8"/>
            <rFont val="Tahoma"/>
            <family val="2"/>
          </rPr>
          <t>Microsoft Office User:</t>
        </r>
        <r>
          <rPr>
            <sz val="10"/>
            <color indexed="8"/>
            <rFont val="Tahoma"/>
            <family val="2"/>
          </rPr>
          <t xml:space="preserve">
</t>
        </r>
        <r>
          <rPr>
            <sz val="10"/>
            <color indexed="8"/>
            <rFont val="Tahoma"/>
            <family val="2"/>
          </rPr>
          <t>Less requirements for good logistica, higher score</t>
        </r>
      </text>
    </comment>
    <comment ref="B39" authorId="0" shapeId="0" xr:uid="{0E3DCC25-4C5F-41CB-A3D0-21612B832089}">
      <text>
        <r>
          <rPr>
            <b/>
            <sz val="10"/>
            <color indexed="8"/>
            <rFont val="Tahoma"/>
            <family val="2"/>
          </rPr>
          <t>Microsoft Office User:</t>
        </r>
        <r>
          <rPr>
            <sz val="10"/>
            <color indexed="8"/>
            <rFont val="Tahoma"/>
            <family val="2"/>
          </rPr>
          <t xml:space="preserve">
</t>
        </r>
        <r>
          <rPr>
            <sz val="10"/>
            <color indexed="8"/>
            <rFont val="Tahoma"/>
            <family val="2"/>
          </rPr>
          <t>Less time needed to ripe results, higher score</t>
        </r>
      </text>
    </comment>
    <comment ref="B40" authorId="0" shapeId="0" xr:uid="{3FE43E48-FEB2-4B2D-94C0-4BCC52A00668}">
      <text>
        <r>
          <rPr>
            <b/>
            <sz val="10"/>
            <color indexed="8"/>
            <rFont val="Tahoma"/>
            <family val="2"/>
          </rPr>
          <t>Microsoft Office User:</t>
        </r>
        <r>
          <rPr>
            <sz val="10"/>
            <color indexed="8"/>
            <rFont val="Tahoma"/>
            <family val="2"/>
          </rPr>
          <t xml:space="preserve">
</t>
        </r>
        <r>
          <rPr>
            <sz val="10"/>
            <color indexed="8"/>
            <rFont val="Tahoma"/>
            <family val="2"/>
          </rPr>
          <t>The more innovation facilities already exist, the higher the score</t>
        </r>
      </text>
    </comment>
    <comment ref="B41" authorId="0" shapeId="0" xr:uid="{84D4BB72-9F76-44BF-A169-EA4E4E47A1DA}">
      <text>
        <r>
          <rPr>
            <b/>
            <sz val="10"/>
            <color indexed="8"/>
            <rFont val="Tahoma"/>
            <family val="2"/>
          </rPr>
          <t>Microsoft Office User:</t>
        </r>
        <r>
          <rPr>
            <sz val="10"/>
            <color indexed="8"/>
            <rFont val="Tahoma"/>
            <family val="2"/>
          </rPr>
          <t xml:space="preserve">
</t>
        </r>
        <r>
          <rPr>
            <sz val="10"/>
            <color indexed="8"/>
            <rFont val="Tahoma"/>
            <family val="2"/>
          </rPr>
          <t>The highest the average skills level of labor force, the higher the score</t>
        </r>
      </text>
    </comment>
    <comment ref="B44" authorId="0" shapeId="0" xr:uid="{BF29F83C-C1DA-49AF-9569-1B57D10FB3AB}">
      <text>
        <r>
          <rPr>
            <b/>
            <sz val="10"/>
            <color indexed="8"/>
            <rFont val="Tahoma"/>
            <family val="2"/>
          </rPr>
          <t>Microsoft Office User:</t>
        </r>
        <r>
          <rPr>
            <sz val="10"/>
            <color indexed="8"/>
            <rFont val="Tahoma"/>
            <family val="2"/>
          </rPr>
          <t xml:space="preserve">
</t>
        </r>
        <r>
          <rPr>
            <sz val="10"/>
            <color indexed="8"/>
            <rFont val="Tahoma"/>
            <family val="2"/>
          </rPr>
          <t>higher value added potential at district level, higher score</t>
        </r>
      </text>
    </comment>
    <comment ref="B45" authorId="0" shapeId="0" xr:uid="{4E31C893-F0EE-4E45-9984-50C7A54B9327}">
      <text>
        <r>
          <rPr>
            <b/>
            <sz val="10"/>
            <color indexed="8"/>
            <rFont val="Tahoma"/>
            <family val="2"/>
          </rPr>
          <t>Microsoft Office User:</t>
        </r>
        <r>
          <rPr>
            <sz val="10"/>
            <color indexed="8"/>
            <rFont val="Tahoma"/>
            <family val="2"/>
          </rPr>
          <t xml:space="preserve">
</t>
        </r>
        <r>
          <rPr>
            <sz val="10"/>
            <color indexed="8"/>
            <rFont val="Tahoma"/>
            <family val="2"/>
          </rPr>
          <t xml:space="preserve">higher Value addition in national economy, higher score </t>
        </r>
      </text>
    </comment>
    <comment ref="B46" authorId="0" shapeId="0" xr:uid="{905130E2-EC8B-4F8B-8CBE-2665B7B5A23F}">
      <text>
        <r>
          <rPr>
            <b/>
            <sz val="10"/>
            <color indexed="8"/>
            <rFont val="Tahoma"/>
            <family val="2"/>
          </rPr>
          <t>Microsoft Office User:</t>
        </r>
        <r>
          <rPr>
            <sz val="10"/>
            <color indexed="8"/>
            <rFont val="Tahoma"/>
            <family val="2"/>
          </rPr>
          <t xml:space="preserve">
</t>
        </r>
        <r>
          <rPr>
            <sz val="10"/>
            <color indexed="8"/>
            <rFont val="Tahoma"/>
            <family val="2"/>
          </rPr>
          <t>the more VCLF are available and willing to adopt inclusive BM, higher score</t>
        </r>
      </text>
    </comment>
    <comment ref="B49" authorId="0" shapeId="0" xr:uid="{E189EE95-A627-40F0-BBFA-D11835AE459E}">
      <text>
        <r>
          <rPr>
            <b/>
            <sz val="10"/>
            <color indexed="8"/>
            <rFont val="Tahoma"/>
            <family val="2"/>
          </rPr>
          <t>Microsoft Office User:</t>
        </r>
        <r>
          <rPr>
            <sz val="10"/>
            <color indexed="8"/>
            <rFont val="Tahoma"/>
            <family val="2"/>
          </rPr>
          <t xml:space="preserve">
</t>
        </r>
        <r>
          <rPr>
            <sz val="10"/>
            <color indexed="8"/>
            <rFont val="Tahoma"/>
            <family val="2"/>
          </rPr>
          <t>the higher number of opportunities for cluster formation and VC diversification, the higher the score</t>
        </r>
      </text>
    </comment>
    <comment ref="B50" authorId="0" shapeId="0" xr:uid="{AA2CC266-4C57-4F9B-9968-BBE8B68150F8}">
      <text>
        <r>
          <rPr>
            <b/>
            <sz val="10"/>
            <color indexed="8"/>
            <rFont val="Tahoma"/>
            <family val="2"/>
          </rPr>
          <t>Microsoft Office User:</t>
        </r>
        <r>
          <rPr>
            <sz val="10"/>
            <color indexed="8"/>
            <rFont val="Tahoma"/>
            <family val="2"/>
          </rPr>
          <t xml:space="preserve">
</t>
        </r>
        <r>
          <rPr>
            <sz val="10"/>
            <color indexed="8"/>
            <rFont val="Tahoma"/>
            <family val="2"/>
          </rPr>
          <t>the more aggregation and the more organized is the VC, the higher the score</t>
        </r>
      </text>
    </comment>
    <comment ref="B51" authorId="0" shapeId="0" xr:uid="{7A1F8D9D-B6A5-4B32-9189-FB57CB32D1E9}">
      <text>
        <r>
          <rPr>
            <b/>
            <sz val="10"/>
            <color indexed="8"/>
            <rFont val="Tahoma"/>
            <family val="2"/>
          </rPr>
          <t>Microsoft Office User:</t>
        </r>
        <r>
          <rPr>
            <sz val="10"/>
            <color indexed="8"/>
            <rFont val="Tahoma"/>
            <family val="2"/>
          </rPr>
          <t xml:space="preserve">
</t>
        </r>
        <r>
          <rPr>
            <sz val="10"/>
            <color indexed="8"/>
            <rFont val="Tahoma"/>
            <family val="2"/>
          </rPr>
          <t>the more investment in the private sector, the higher the score</t>
        </r>
      </text>
    </comment>
  </commentList>
</comments>
</file>

<file path=xl/sharedStrings.xml><?xml version="1.0" encoding="utf-8"?>
<sst xmlns="http://schemas.openxmlformats.org/spreadsheetml/2006/main" count="2260" uniqueCount="393">
  <si>
    <t>LOGICAL ORGANIZATION OF THE REPORT AND RELEVANCE FOR CAAM FEASIBILITY</t>
  </si>
  <si>
    <t>In summary, the most relevant opportunities for CAAM are</t>
  </si>
  <si>
    <t>Project/Program</t>
  </si>
  <si>
    <t>Organization</t>
  </si>
  <si>
    <t>Objective/Area of ​​Activity</t>
  </si>
  <si>
    <t>IRRIGATE (WB-INIR)</t>
  </si>
  <si>
    <t>World Bank (WB) and INIR</t>
  </si>
  <si>
    <t>Rehabilitation of irrigation systems in the province, using FAO-MAFAP recommendations and implementing PPPs/iDPPs to increase volumes and competitiveness of products (gravity irrigation).</t>
  </si>
  <si>
    <t>MORE OPPORTUNITIES (WB-ADVZ)</t>
  </si>
  <si>
    <t>World Bank (WB) and ADVZ</t>
  </si>
  <si>
    <t>Rehabilitation of last-mile infrastructure, including irrigation (irrigation and individual systems), rural roads and rural training centers. Includes the “Chicamba Ring” pre-project.</t>
  </si>
  <si>
    <t>MANGWANA (Dutch Cooperation-ADVZ)</t>
  </si>
  <si>
    <t>Dutch Cooperation and ADVZ</t>
  </si>
  <si>
    <t>Investments in production, post-harvest, processing and market linkages in chains such as soybeans, vegetables, beans, poultry and rice.</t>
  </si>
  <si>
    <t>AICS and FAO Projects</t>
  </si>
  <si>
    <t>AICS and FAO</t>
  </si>
  <si>
    <t>They complement CAAM with investments in irrigation, producer training, product certification and strengthening of market links.</t>
  </si>
  <si>
    <t>Green Value for Growth (EU-Netherlands-ADVZ)</t>
  </si>
  <si>
    <t>European Union, Netherlands and ADVZ</t>
  </si>
  <si>
    <t>Financing for investments and technical assistance in focus value chains (soybean, avocado and cashew) and complementary value chains (poultry, beans, lychees), promoting climate resilience and green sustainability. Facilitates links with institutions such as INNOQ and IPEME.</t>
  </si>
  <si>
    <t>PCCAA (WB and ADVZ)</t>
  </si>
  <si>
    <t>Feasibility studies for the Dondo Logistics Support and Facilitation Center (Sofala), with attention to overlapping investments in the Beira Corridor and integration with production in Manica and Tete.</t>
  </si>
  <si>
    <t>PEDSA-PNISA PRIORITY VENTURE CAPITAL EVALUATION MATRIX, FROM THE PERSPECTIVE OF PRIVATE SECTOR INVESTORS</t>
  </si>
  <si>
    <t>PEDSA-PNISA PRIORITY VALUE CHAINS</t>
  </si>
  <si>
    <t>Cereals</t>
  </si>
  <si>
    <t>Vegetables</t>
  </si>
  <si>
    <t>Oilseeds</t>
  </si>
  <si>
    <t>Fruits</t>
  </si>
  <si>
    <t>Honey</t>
  </si>
  <si>
    <t>Almonds</t>
  </si>
  <si>
    <t>Domestic birds</t>
  </si>
  <si>
    <t>Red meat</t>
  </si>
  <si>
    <t>Wood products</t>
  </si>
  <si>
    <t>Exclusion criteria (Meet min 2)</t>
  </si>
  <si>
    <t>Weight</t>
  </si>
  <si>
    <t>Cotton</t>
  </si>
  <si>
    <t>Rice</t>
  </si>
  <si>
    <t>Corn</t>
  </si>
  <si>
    <t>Mapira</t>
  </si>
  <si>
    <t>Pigeon pea</t>
  </si>
  <si>
    <t>Common Beans</t>
  </si>
  <si>
    <t>Soy</t>
  </si>
  <si>
    <t>Banana</t>
  </si>
  <si>
    <t>Avocado</t>
  </si>
  <si>
    <t>Lychee</t>
  </si>
  <si>
    <t>Mango</t>
  </si>
  <si>
    <t>Ananas</t>
  </si>
  <si>
    <t>Horticulture</t>
  </si>
  <si>
    <t>Cashew</t>
  </si>
  <si>
    <t>Macadamia</t>
  </si>
  <si>
    <t>Coffee</t>
  </si>
  <si>
    <t>Chickens</t>
  </si>
  <si>
    <t>Eggs</t>
  </si>
  <si>
    <t>Cattle</t>
  </si>
  <si>
    <t>Pigs</t>
  </si>
  <si>
    <t>Goats</t>
  </si>
  <si>
    <t>Wood</t>
  </si>
  <si>
    <t>Dairy products</t>
  </si>
  <si>
    <t>Aquaculture</t>
  </si>
  <si>
    <t>Country's comparative advantage in the import substitution or export market</t>
  </si>
  <si>
    <t>Y</t>
  </si>
  <si>
    <t>N</t>
  </si>
  <si>
    <t>Large addressable market (import substitution) or export</t>
  </si>
  <si>
    <t>Availability of existing credible private sector</t>
  </si>
  <si>
    <t>Preliminary Selection -</t>
  </si>
  <si>
    <t>Evaluation criteria</t>
  </si>
  <si>
    <t>common bean</t>
  </si>
  <si>
    <t>Cows</t>
  </si>
  <si>
    <t>Milk</t>
  </si>
  <si>
    <t>LANDSCAPE MANAGEMENT/ECOSYSTEM MANAGEMENT</t>
  </si>
  <si>
    <t>Landscape restoration/conservation opportunities</t>
  </si>
  <si>
    <t>Adaptation to agroecological and agroforestry practices / climate-smart conservation agriculture</t>
  </si>
  <si>
    <t>Synergies with other crops (rotation, intercropping, storage, techniques)</t>
  </si>
  <si>
    <t>Land, water and soil fertility requirements</t>
  </si>
  <si>
    <t>Adaptability to climate change vs. Vulnerability to extreme weather events</t>
  </si>
  <si>
    <t>Contribution to climate change mitigation</t>
  </si>
  <si>
    <t>Pollution risk and impact on biodiversity (including pollinators)</t>
  </si>
  <si>
    <t>Susceptibility to human-animal conflicts</t>
  </si>
  <si>
    <t>Opportunities for carbon credit</t>
  </si>
  <si>
    <t>BUSINESS ENVIRONMENT</t>
  </si>
  <si>
    <t>Favorable business environment</t>
  </si>
  <si>
    <t>Obstacles to anchor investments</t>
  </si>
  <si>
    <t>Existing large international or national investors</t>
  </si>
  <si>
    <t>COMPETITIVENESS POTENTIAL</t>
  </si>
  <si>
    <t>Growth potential of the domestic market</t>
  </si>
  <si>
    <t>Contribution to reducing the market deficit (import substitution)</t>
  </si>
  <si>
    <t>Export market growth potential (growth in export volumes)</t>
  </si>
  <si>
    <t>Improve the potential to increase productivity (potential of green technologies)</t>
  </si>
  <si>
    <t>Market Stability (highest score for producing with mkt stability in the last 3-5 years)</t>
  </si>
  <si>
    <t>Potential of the circular economy</t>
  </si>
  <si>
    <t>INFRASTRUCTURES</t>
  </si>
  <si>
    <t>General and specific infrastructure requirements (irrigation, energy, existing assets such as silos, cold rooms, factories)</t>
  </si>
  <si>
    <t>THE LEAST, THE BETTER</t>
  </si>
  <si>
    <t>Requirement for good logistics (roads, dev. corridors, )</t>
  </si>
  <si>
    <t>Time to get results (how long does it take)</t>
  </si>
  <si>
    <t>Existence of Innovation facilities (Laboratories, Technology Transfer Centers) and Initiatives</t>
  </si>
  <si>
    <t>Workforce skills and competencies</t>
  </si>
  <si>
    <t>LOCAL ADDED VALUE</t>
  </si>
  <si>
    <t>current, future, absolute or relative?</t>
  </si>
  <si>
    <t>Potential for added value in the district (post-harvest, processing)</t>
  </si>
  <si>
    <t>relative(margin) or absolute</t>
  </si>
  <si>
    <t>Added value at national level</t>
  </si>
  <si>
    <t>Availability of VCLFs for adoption of inclusive business models</t>
  </si>
  <si>
    <t>SME GROWTH</t>
  </si>
  <si>
    <t>direct and indirect?</t>
  </si>
  <si>
    <t>Potential for cluster formation and horizontal CV diversification</t>
  </si>
  <si>
    <t>Level of aggregation and organization of the Value Chain (organized sector associations/Cooperatives/SMEs, Export Association, etc.)</t>
  </si>
  <si>
    <t>Level of private sector investment and accessible financing in the segment</t>
  </si>
  <si>
    <t>JOB CREATION</t>
  </si>
  <si>
    <t>Direct job creation</t>
  </si>
  <si>
    <t>Indirect job creation</t>
  </si>
  <si>
    <t>INCLUSION and NUTRITION</t>
  </si>
  <si>
    <t>Potential for Contract Farming</t>
  </si>
  <si>
    <t>Adaptability of gender balance policies</t>
  </si>
  <si>
    <t>Youth Involvement</t>
  </si>
  <si>
    <t>Involvement of people with disabilities</t>
  </si>
  <si>
    <t>Nutritional value for self-consumption</t>
  </si>
  <si>
    <t>Total weighted score</t>
  </si>
  <si>
    <t>Rating: From 1 to 5 (increasing contribution)</t>
  </si>
  <si>
    <t>&gt;= 75%</t>
  </si>
  <si>
    <t>Honey, Eggs, Chicken</t>
  </si>
  <si>
    <t>&gt;=62.5% &lt;75%</t>
  </si>
  <si>
    <t>Beans, Soybeans, Bananas, Vegetables, Cashews, Poultry, Dairy, Cattle, Goats, Pineapple, Mango</t>
  </si>
  <si>
    <t>Others</t>
  </si>
  <si>
    <t>Coffee and Macadamia</t>
  </si>
  <si>
    <t>They are not priorities for Pedsa-PNISA II</t>
  </si>
  <si>
    <t>Value Chain Development by Business Segment</t>
  </si>
  <si>
    <t>Activity/Segment</t>
  </si>
  <si>
    <t>Yellow corn</t>
  </si>
  <si>
    <t>Common beans</t>
  </si>
  <si>
    <t>Sesame</t>
  </si>
  <si>
    <t>Reindeer potato</t>
  </si>
  <si>
    <t>Woods</t>
  </si>
  <si>
    <t>No. A and B, in a Mx.21</t>
  </si>
  <si>
    <t>R&amp;D</t>
  </si>
  <si>
    <t>W</t>
  </si>
  <si>
    <t>THE</t>
  </si>
  <si>
    <t>D</t>
  </si>
  <si>
    <t>B</t>
  </si>
  <si>
    <t>Seed production</t>
  </si>
  <si>
    <t>N/A</t>
  </si>
  <si>
    <t>Inputs</t>
  </si>
  <si>
    <t>PRODUCTION LEVEL</t>
  </si>
  <si>
    <t>SHFs</t>
  </si>
  <si>
    <t>Emerging farmers</t>
  </si>
  <si>
    <t>Medium/Large farmer</t>
  </si>
  <si>
    <t>RURAL TRADE</t>
  </si>
  <si>
    <t>Level 1</t>
  </si>
  <si>
    <t>Level 2</t>
  </si>
  <si>
    <t>PROCESSING</t>
  </si>
  <si>
    <t>primary</t>
  </si>
  <si>
    <t>Finals</t>
  </si>
  <si>
    <t>DISTRIBUTION</t>
  </si>
  <si>
    <t>in bulk/importers</t>
  </si>
  <si>
    <t>Markets</t>
  </si>
  <si>
    <t>Traditional chain of stores</t>
  </si>
  <si>
    <t>Supermarkets</t>
  </si>
  <si>
    <t>Exporters</t>
  </si>
  <si>
    <t>CONSUMERS</t>
  </si>
  <si>
    <t>RURAL/URBAN poor</t>
  </si>
  <si>
    <t>RURAL/URBAN medium and rich</t>
  </si>
  <si>
    <t>Recycling</t>
  </si>
  <si>
    <t>No. of A and B (max. 18)</t>
  </si>
  <si>
    <t>There are well-organized actors who guarantee a functional CV, even if there is still room for improvement.</t>
  </si>
  <si>
    <t>There are reasonable actors that can be optimized, but they could be more and better and with more investment.</t>
  </si>
  <si>
    <t>There are some actors, but with some gaps, which need to be addressed with investments.</t>
  </si>
  <si>
    <t>non-existent, or almost non-existent. Requires investment.</t>
  </si>
  <si>
    <t>Non-existent, or almost non-existent. Requires investment.</t>
  </si>
  <si>
    <t>Hierarchical Matrix of Areas with Potential for inclusion in Priority Clusters</t>
  </si>
  <si>
    <t>(Rating 1 to 3: Increasing relevance)(wight 2 for DMM and "Biosiversity/Ecosystems) - Selecting those that total above 75%</t>
  </si>
  <si>
    <t>Growth Corridors/Agri-Clusters</t>
  </si>
  <si>
    <t>DDM(1)</t>
  </si>
  <si>
    <t>Infrastructures (General)</t>
  </si>
  <si>
    <t>Infrastructures for Agri</t>
  </si>
  <si>
    <t>Business Environment</t>
  </si>
  <si>
    <t>Presence of Organized SMEs</t>
  </si>
  <si>
    <t>Biodiversity Preservation and Ecosystem Sensitivity</t>
  </si>
  <si>
    <t>Institutional/Development Partners</t>
  </si>
  <si>
    <t>Additionality/ visibility</t>
  </si>
  <si>
    <t>Total</t>
  </si>
  <si>
    <t>Potential</t>
  </si>
  <si>
    <t>Pemba-Lichinga</t>
  </si>
  <si>
    <t>Nangade-Palma</t>
  </si>
  <si>
    <t>Pemba</t>
  </si>
  <si>
    <t>Montepuez</t>
  </si>
  <si>
    <t>Lichinga</t>
  </si>
  <si>
    <t>Nacala</t>
  </si>
  <si>
    <t>Nampula</t>
  </si>
  <si>
    <t>Angoche</t>
  </si>
  <si>
    <t>Mogovolas-Moma</t>
  </si>
  <si>
    <t>Malema</t>
  </si>
  <si>
    <t>Cuamba Mutuali</t>
  </si>
  <si>
    <t>Gurue-Upper Molocue</t>
  </si>
  <si>
    <t>Pebane-Gile-Ile</t>
  </si>
  <si>
    <t>Zambezi Valley</t>
  </si>
  <si>
    <t>Maganja da Costa-Namacurra</t>
  </si>
  <si>
    <t>Mocuba</t>
  </si>
  <si>
    <t>Mopeia</t>
  </si>
  <si>
    <t>Quelimane</t>
  </si>
  <si>
    <t>Chemba-Caia</t>
  </si>
  <si>
    <t>Cheringoma-Muanza-Gorongosa-Marromeu</t>
  </si>
  <si>
    <t>Milange</t>
  </si>
  <si>
    <t>Angonia</t>
  </si>
  <si>
    <t>Tsangano</t>
  </si>
  <si>
    <t>Moatize</t>
  </si>
  <si>
    <t>Tete</t>
  </si>
  <si>
    <t>Barrue</t>
  </si>
  <si>
    <t>Dondo</t>
  </si>
  <si>
    <t>Nhamatanda</t>
  </si>
  <si>
    <t>Buzzer</t>
  </si>
  <si>
    <t>Gondola-Macate</t>
  </si>
  <si>
    <t>Vanduzi</t>
  </si>
  <si>
    <t>Manica</t>
  </si>
  <si>
    <t>whisper</t>
  </si>
  <si>
    <t>Limpopo</t>
  </si>
  <si>
    <t>LEGEND TO THE MATRIX:</t>
  </si>
  <si>
    <t>Inharrime</t>
  </si>
  <si>
    <t>Xai-Xai-Chongoene-Manjacaze</t>
  </si>
  <si>
    <t>DDM - Mozambique Development Domains</t>
  </si>
  <si>
    <t>Chockwe</t>
  </si>
  <si>
    <t>Priority Products (PP):</t>
  </si>
  <si>
    <t>Degree of suitability for the majority of PPs elected within the scope of the PNDA</t>
  </si>
  <si>
    <t>Massingir</t>
  </si>
  <si>
    <t>General Infrastructure: Proximity to road accessible by truck (20 to 30 tons), railway, port, public grid energy, telecommunications</t>
  </si>
  <si>
    <t>Chiqualaquala</t>
  </si>
  <si>
    <t>Agricultural Infrastructure: Proximity to irrigation systems, silos, warehouses, zonal centers (IIAM), seed production, fertilizer and agrochemical production, organized markets, etc.</t>
  </si>
  <si>
    <t>Soft</t>
  </si>
  <si>
    <t>Level of agribusiness development: Degree of presence and consolidation of the actors involved in the Agribusiness Value Chain (Input and mechanization suppliers; Commercial agriculture; Small Producer Organization; Agroprocessing; Technical Service Providers; Logistics Services; etc.)</t>
  </si>
  <si>
    <t>Manhiça</t>
  </si>
  <si>
    <t>Maputo</t>
  </si>
  <si>
    <t>Boane</t>
  </si>
  <si>
    <t>Morning</t>
  </si>
  <si>
    <t>Marracuene-Manhiça</t>
  </si>
  <si>
    <t>Moamba-Magude</t>
  </si>
  <si>
    <t>(1) - See in DMM source: Left Columns. (most priority.=3), Middle Columns (Intermediate = 2), Right Column (less priority=1)</t>
  </si>
  <si>
    <t>Structural problems transversal to the CVs in the Beira Corridor</t>
  </si>
  <si>
    <t>Type of investments and interventions to be carried out (PDSA-PNISA + Consultant)</t>
  </si>
  <si>
    <t>Selection criteria</t>
  </si>
  <si>
    <t>Investment</t>
  </si>
  <si>
    <t>Term</t>
  </si>
  <si>
    <t>Feasibility</t>
  </si>
  <si>
    <t>CMP Impact</t>
  </si>
  <si>
    <t>LP Impact</t>
  </si>
  <si>
    <r>
      <t>1.</t>
    </r>
    <r>
      <rPr>
        <sz val="7"/>
        <color indexed="63"/>
        <rFont val="Times New Roman"/>
        <family val="1"/>
      </rPr>
      <t xml:space="preserve">      </t>
    </r>
    <r>
      <rPr>
        <sz val="12"/>
        <color indexed="63"/>
        <rFont val="Calibri"/>
        <family val="2"/>
      </rPr>
      <t>Rural roads and works of art</t>
    </r>
  </si>
  <si>
    <t>Machine Parks in PPP (with INIR - irrigation and boreholes, ANE/F.Roads; FNDS); Professional training from planning and design of works, to execution; production of biodiesel for machines on site (AE3.3.1.; AE3.4; AE3.5.1.)</t>
  </si>
  <si>
    <r>
      <t>2.</t>
    </r>
    <r>
      <rPr>
        <sz val="7"/>
        <color indexed="63"/>
        <rFont val="Times New Roman"/>
        <family val="1"/>
      </rPr>
      <t xml:space="preserve">      </t>
    </r>
    <r>
      <rPr>
        <sz val="12"/>
        <color indexed="63"/>
        <rFont val="Calibri"/>
        <family val="2"/>
      </rPr>
      <t>Research and Seed</t>
    </r>
  </si>
  <si>
    <t>Strengthen market-oriented IIAM and USEBA; Royalties System; Strengthen APROSE and its role in certification, licensing, planning; Multiply Basic and C1 seeds in operational irrigation systems (INIR) (AE1.1; AE3.1)</t>
  </si>
  <si>
    <r>
      <t>3.</t>
    </r>
    <r>
      <rPr>
        <sz val="7"/>
        <color indexed="63"/>
        <rFont val="Times New Roman"/>
        <family val="1"/>
      </rPr>
      <t xml:space="preserve">      </t>
    </r>
    <r>
      <rPr>
        <sz val="12"/>
        <color indexed="63"/>
        <rFont val="Calibri"/>
        <family val="2"/>
      </rPr>
      <t>Informality</t>
    </r>
  </si>
  <si>
    <t>Empower associations and cooperatives to benefit from the advantages (market access, better MP prices, access to financing); Also empower SDAEs to inhibit informality. Support stronger accounting firms to act in the area of ​​formalization (BI, NUITS, ISPC), in DUATs, asset registries and establish rural franchise networks. (AE1.6.; AE2.2.4.; AE3.3.1; AE3.3.5; AE3.6.2; AE4.3.1.; AE4.3.3.; AE4.3.4.)</t>
  </si>
  <si>
    <r>
      <t>4.</t>
    </r>
    <r>
      <rPr>
        <sz val="7"/>
        <color indexed="63"/>
        <rFont val="Times New Roman"/>
        <family val="1"/>
      </rPr>
      <t xml:space="preserve">      </t>
    </r>
    <r>
      <rPr>
        <sz val="12"/>
        <color indexed="63"/>
        <rFont val="Calibri"/>
        <family val="2"/>
      </rPr>
      <t>Producer organization</t>
    </r>
  </si>
  <si>
    <t>Train producer cooperatives, support AMPCM in the transformation into Coops, Training in businesses such as extension services and purchasing and sales center (AE1.6; AE3.2.1.; AE3.6.2; AE4.2.1.; AE4.3.3.)</t>
  </si>
  <si>
    <r>
      <t>5.</t>
    </r>
    <r>
      <rPr>
        <sz val="7"/>
        <color indexed="63"/>
        <rFont val="Times New Roman"/>
        <family val="1"/>
      </rPr>
      <t xml:space="preserve">      </t>
    </r>
    <r>
      <rPr>
        <sz val="12"/>
        <color indexed="63"/>
        <rFont val="Calibri"/>
        <family val="2"/>
      </rPr>
      <t>Extension</t>
    </r>
  </si>
  <si>
    <t>Market and business capacity building for SDAEs; support with training and material resources "ADAs" (community business and extension agents) linked to value chain leaders (purchasing) and agrodealers linked to last-mile input networks; Electronic platform to map SHFs and send Extension messages and record production, etc. (AE 1.2.1 to 4; AE2.1.1.; AE3.1.)</t>
  </si>
  <si>
    <r>
      <t>6.</t>
    </r>
    <r>
      <rPr>
        <sz val="7"/>
        <color indexed="63"/>
        <rFont val="Times New Roman"/>
        <family val="1"/>
      </rPr>
      <t xml:space="preserve">      </t>
    </r>
    <r>
      <rPr>
        <sz val="12"/>
        <color indexed="63"/>
        <rFont val="Calibri"/>
        <family val="2"/>
      </rPr>
      <t>Working Capital Financing (WC): for inputs on credit and for production purchases in marketing/Offtake</t>
    </r>
  </si>
  <si>
    <t>Train SMEs (CPSA model) with the role of aggregator and provider of agricultural services, linked to leading companies in value chains and distribution of inputs; Subsidized credit for WC of leading agro-industries of CVs; Expand, Train ASCAS and create Rural Funds, with agricultural funds (AE3.3.; AE3.6.2.)</t>
  </si>
  <si>
    <r>
      <t>7.</t>
    </r>
    <r>
      <rPr>
        <sz val="7"/>
        <color indexed="63"/>
        <rFont val="Times New Roman"/>
        <family val="1"/>
      </rPr>
      <t xml:space="preserve">      </t>
    </r>
    <r>
      <rPr>
        <sz val="12"/>
        <color indexed="63"/>
        <rFont val="Calibri"/>
        <family val="2"/>
      </rPr>
      <t>Irrigation</t>
    </r>
  </si>
  <si>
    <t>Support INIR to establish PPPs for the operationalization of irrigation systems, efficient management of operational irrigation systems and new irrigation systems for block farming; enable INIR to implement its business model (defined with FAO support); Enable last-mile networks of input companies to sell irrigation pumps powered by solar panels in the PAU (pay as you use) system (AE1.5.; AE3.3.1.)</t>
  </si>
  <si>
    <r>
      <t>8.</t>
    </r>
    <r>
      <rPr>
        <sz val="7"/>
        <color indexed="63"/>
        <rFont val="Times New Roman"/>
        <family val="1"/>
      </rPr>
      <t xml:space="preserve">      </t>
    </r>
    <r>
      <rPr>
        <sz val="12"/>
        <color indexed="63"/>
        <rFont val="Calibri"/>
        <family val="2"/>
      </rPr>
      <t>Soil Leveling</t>
    </r>
  </si>
  <si>
    <r>
      <t>9.</t>
    </r>
    <r>
      <rPr>
        <sz val="7"/>
        <color indexed="63"/>
        <rFont val="Times New Roman"/>
        <family val="1"/>
      </rPr>
      <t xml:space="preserve">      </t>
    </r>
    <r>
      <rPr>
        <sz val="12"/>
        <color indexed="63"/>
        <rFont val="Calibri"/>
        <family val="2"/>
      </rPr>
      <t>Aggregation (inputs, production, post-harvest)</t>
    </r>
  </si>
  <si>
    <t>Support the strengthening and expansion of existing SME networks (transforming into CPSAs) of aggregation and agricultural services; Enable Cooperatives to provide these services to their members. (AE1.3.; AE3.1.; AE3.2.1; AE3.3.; AE4.3.2.)</t>
  </si>
  <si>
    <t>10. Processing (primary and secondary): Anchor Project (PA) in Vegetables and See list of opportunities and specific needs by CV</t>
  </si>
  <si>
    <t>Develop a PN and seek investors to set up a PPP factory for tomato pulp, onion, garlic, peppers, chili peppers, sauces and pickles in Chimoio. Support SMEs to invest in dryers and mills for vegetables and dried fruits for local consumption, co-developing PNs and with seed capital (synergies with UNIDO). (AE.3.5.3)</t>
  </si>
  <si>
    <t>11. Commercial policy</t>
  </si>
  <si>
    <t>Create a regional or national association representing the subsector that may incorporate Fruti-Sul and also play the role of a Horticultural Institute (there are only value chain institutes for rainy season crops - IAOM, ICM, and almonds - IAM) in an innovative model like SAFI in SA (study this and others); Create a tariff system similar to oilseeds. (AE4.2.3.; AE4.3.1. iii)</t>
  </si>
  <si>
    <t>12. Tax Incentives</t>
  </si>
  <si>
    <t>Exempt VAT on all transactions along the value chains; apply the 10% reduction in agricultural IRPC for all activities in agricultural value chains with a minimum national added value of 25% (similar to the manufacturing industry decree).</t>
  </si>
  <si>
    <t>13. Quality of Products</t>
  </si>
  <si>
    <t>Certification and Quality Standards: Offer support (technical and subsidy) in obtaining certifications (HACCP, ISO, SABS, GLOBAL GAP etc.) and in maintaining high quality standards, which will help improve competitiveness in the national and international market.</t>
  </si>
  <si>
    <t>Hierarchical Matrix of Areas with Potential for inclusion in Priority Clusters and Value Chains</t>
  </si>
  <si>
    <t>Sugarcane</t>
  </si>
  <si>
    <t>Tobacco</t>
  </si>
  <si>
    <t>Poultry</t>
  </si>
  <si>
    <t>Wooden products</t>
  </si>
  <si>
    <t>Maize</t>
  </si>
  <si>
    <t>Pigeon peas</t>
  </si>
  <si>
    <t>Soya</t>
  </si>
  <si>
    <t>Sunflower</t>
  </si>
  <si>
    <t>Lichy</t>
  </si>
  <si>
    <t>tobacco</t>
  </si>
  <si>
    <t>Cellulose</t>
  </si>
  <si>
    <t>Post Parking</t>
  </si>
  <si>
    <t>x</t>
  </si>
  <si>
    <t>Development Corridors/Sites</t>
  </si>
  <si>
    <t>General Infra</t>
  </si>
  <si>
    <t>Agri Infra</t>
  </si>
  <si>
    <t>Priority VC PEDSA-PNISA</t>
  </si>
  <si>
    <t>F.Boer</t>
  </si>
  <si>
    <t>F.Butter</t>
  </si>
  <si>
    <t>E&amp;P</t>
  </si>
  <si>
    <t>Cotton, Corn, Sesame, Common Bean, Pigeon Pea, Soybean, Sunflower, Vegetables, Poultry, Wood, E&amp;P</t>
  </si>
  <si>
    <t>Palm</t>
  </si>
  <si>
    <t>Cotton, Corn, Sesame, Common Bean, Pigeon Pea, Soybean, Sunflower, Vegetables, Poultry, Cashew, Banana, Wood, E&amp;P</t>
  </si>
  <si>
    <t>Mogovolas</t>
  </si>
  <si>
    <t>Cuamba</t>
  </si>
  <si>
    <t>Cotton, Corn, Sesame, Sunflower, Common Bean, Pigeon Pea, Soybean, Rice, Poultry, Cashew, Macadamia, Wood, Cellulose, E&amp;P</t>
  </si>
  <si>
    <t>Nante</t>
  </si>
  <si>
    <t>Gurue</t>
  </si>
  <si>
    <t>Morrumbala</t>
  </si>
  <si>
    <t>Border</t>
  </si>
  <si>
    <t>Cotton, Corn, Common Bean, Pigeon Pea, Soybean, Sesame, Sunflower, Rice, Sugar Cane, Cashew, Macadamia, Vegetables, Banana, Mango, Poultry, Cattle, Wood, E&amp;P</t>
  </si>
  <si>
    <t>Gorongosa</t>
  </si>
  <si>
    <t>Inchope (*)</t>
  </si>
  <si>
    <t>Gondola</t>
  </si>
  <si>
    <t>Xai-Xai</t>
  </si>
  <si>
    <t>(*) - It is not a district</t>
  </si>
  <si>
    <t>CAPTION:</t>
  </si>
  <si>
    <t>Corridor</t>
  </si>
  <si>
    <t>- Development Corridors defined in PEDSA I and other documents</t>
  </si>
  <si>
    <t>District/Area</t>
  </si>
  <si>
    <t>- District/Area with high potential for agribusiness development, which after evaluation according to 4 criteria, were considered a priority because they obtained 8 or more points (66.66%)</t>
  </si>
  <si>
    <r>
      <t>- District/Area with high potential for agribusiness development, which after evaluation according to 4 criteria, were not considered a priority because they did not obtain</t>
    </r>
    <r>
      <rPr>
        <sz val="11"/>
        <color indexed="10"/>
        <rFont val="Calibri"/>
        <family val="2"/>
      </rPr>
      <t>8</t>
    </r>
    <r>
      <rPr>
        <sz val="10"/>
        <rFont val="Arial"/>
      </rPr>
      <t>points.</t>
    </r>
  </si>
  <si>
    <t>- Products identified as having high potential (hereinafter referred to as PPs) in each "Development Corridor" defined in PEDSA, adjusted to the results of the prioritization of PEDSA-PNISA II</t>
  </si>
  <si>
    <r>
      <t>- Products identified as PP's in PEDSA-PNISA that, after evaluation based on 17 criteria and weighting factors, were considered as "PP++", and obtained a classification higher than</t>
    </r>
    <r>
      <rPr>
        <sz val="11"/>
        <rFont val="Calibri"/>
        <family val="2"/>
      </rPr>
      <t>80%</t>
    </r>
  </si>
  <si>
    <t>- Products identified as PPs that, after evaluation based on 19 criteria and 3 power factors, were considered as "PP++", and obtained a classification higher than 75% (If MADER and Stakeholders defend a more restricted list of PPs, these products with less than 80% should be excluded.</t>
  </si>
  <si>
    <t>Moamba</t>
  </si>
  <si>
    <t>MISSING COMPLETION</t>
  </si>
  <si>
    <t>Potential Intervention Groups</t>
  </si>
  <si>
    <t>Type of Investments and interventions to be carried out (PDSA-PNISA + Consultants)</t>
  </si>
  <si>
    <t>Prioritized Value Chains</t>
  </si>
  <si>
    <r>
      <t>3.</t>
    </r>
    <r>
      <rPr>
        <sz val="7"/>
        <color indexed="63"/>
        <rFont val="Times New Roman"/>
        <family val="1"/>
      </rPr>
      <t xml:space="preserve">      </t>
    </r>
    <r>
      <rPr>
        <sz val="12"/>
        <color indexed="63"/>
        <rFont val="Calibri"/>
        <family val="2"/>
      </rPr>
      <t>Informality (BDS)</t>
    </r>
  </si>
  <si>
    <r>
      <t>4.</t>
    </r>
    <r>
      <rPr>
        <sz val="7"/>
        <color indexed="63"/>
        <rFont val="Times New Roman"/>
        <family val="1"/>
      </rPr>
      <t xml:space="preserve">      </t>
    </r>
    <r>
      <rPr>
        <sz val="12"/>
        <color indexed="63"/>
        <rFont val="Calibri"/>
        <family val="2"/>
      </rPr>
      <t>Producer Organization (BDS)</t>
    </r>
  </si>
  <si>
    <t>Market and business training for SDAEs; support with training and material resources VBAs linked to value chain leaders (purchasing) and agrodealers linked to last-mile input networks; Electronic platform to map SHFs and send Extension messages and record production, etc. (AE 1.2.1 to 4; AE2.1.1.; AE3.1.)</t>
  </si>
  <si>
    <r>
      <t>6.</t>
    </r>
    <r>
      <rPr>
        <sz val="7"/>
        <color indexed="63"/>
        <rFont val="Times New Roman"/>
        <family val="1"/>
      </rPr>
      <t xml:space="preserve">      </t>
    </r>
    <r>
      <rPr>
        <sz val="12"/>
        <color indexed="63"/>
        <rFont val="Calibri"/>
        <family val="2"/>
      </rPr>
      <t>WC Financing (BDS; Smart Finance);</t>
    </r>
  </si>
  <si>
    <t>Train SMEs with the role of aggregator and provider of agricultural services, linked to leading companies in value chains and distribution of inputs; Expand, Train ASCAS and create Rural Funds, with agricultural funds (AE3.3.; AE3.6.2.)</t>
  </si>
  <si>
    <r>
      <t>7.</t>
    </r>
    <r>
      <rPr>
        <sz val="7"/>
        <color indexed="63"/>
        <rFont val="Times New Roman"/>
        <family val="1"/>
      </rPr>
      <t xml:space="preserve">      </t>
    </r>
    <r>
      <rPr>
        <sz val="12"/>
        <color indexed="63"/>
        <rFont val="Calibri"/>
        <family val="2"/>
      </rPr>
      <t>Irrigation/Water Management</t>
    </r>
  </si>
  <si>
    <t>Support the strengthening and expansion of existing SME aggregation and service networks; Enable Cooperatives to provide these services to their members. (AE1.3.; AE3.1.; AE3.2.1; AE3.3.; AE4.3.2.)</t>
  </si>
  <si>
    <t>10. Processing:</t>
  </si>
  <si>
    <t>1. Soybean: Extraction and integrated refining of oil, bagasse and by-products such as "soya meat"; 2. Common Bean: Selection, packaging…....; 3. Cashew: ….secondary processing, processing of cashew pear; 4. Poultry: Sustainable feed…..; egg preservation and preparation of eggs in traditional dishes; 5 ......; 6. Honey: .....</t>
  </si>
  <si>
    <r>
      <t>1.</t>
    </r>
    <r>
      <rPr>
        <b/>
        <sz val="12"/>
        <color indexed="63"/>
        <rFont val="Calibri"/>
        <family val="2"/>
      </rPr>
      <t>General:</t>
    </r>
    <r>
      <rPr>
        <sz val="12"/>
        <color indexed="63"/>
        <rFont val="Calibri"/>
        <family val="2"/>
      </rPr>
      <t>Training for managers and customs workers at land and sea borders to better monitor and apply tariffs and quality control laws (Import; export); 2.</t>
    </r>
    <r>
      <rPr>
        <b/>
        <sz val="12"/>
        <color indexed="63"/>
        <rFont val="Calibri"/>
        <family val="2"/>
      </rPr>
      <t>Soy:</t>
    </r>
    <r>
      <rPr>
        <sz val="12"/>
        <color indexed="63"/>
        <rFont val="Calibri"/>
        <family val="2"/>
      </rPr>
      <t>Support IAOM in implementing the regulation, namely in deepening the PNSIOA, in defining concessions and in supporting fostering SMEs (model 7.)(AE4.3.1. iii);</t>
    </r>
    <r>
      <rPr>
        <b/>
        <sz val="12"/>
        <color indexed="63"/>
        <rFont val="Calibri"/>
        <family val="2"/>
      </rPr>
      <t>3. Common Beans</t>
    </r>
    <r>
      <rPr>
        <sz val="12"/>
        <color indexed="63"/>
        <rFont val="Calibri"/>
        <family val="2"/>
      </rPr>
      <t>…............;</t>
    </r>
    <r>
      <rPr>
        <b/>
        <sz val="12"/>
        <color indexed="63"/>
        <rFont val="Calibri"/>
        <family val="2"/>
      </rPr>
      <t>4. Cashew…</t>
    </r>
    <r>
      <rPr>
        <sz val="12"/>
        <color indexed="63"/>
        <rFont val="Calibri"/>
        <family val="2"/>
      </rPr>
      <t>:….........</t>
    </r>
  </si>
  <si>
    <t>12. Technological Innovation</t>
  </si>
  <si>
    <t>(production, post-harvest; processing; Green)</t>
  </si>
  <si>
    <t>13. Theoretical-practical training</t>
  </si>
  <si>
    <t>(VET, On-The-Job-Training; Rural Incubation)</t>
  </si>
  <si>
    <t>14. Gender inclusion….</t>
  </si>
  <si>
    <t>15. Disable inclusion...........</t>
  </si>
  <si>
    <t>16. Climate Resilience</t>
  </si>
  <si>
    <t>17. Agricultural regeneration</t>
  </si>
  <si>
    <t>18. Circular Economy…</t>
  </si>
  <si>
    <t>AFTER EUD's ADMINISTRATIVE DECISION</t>
  </si>
  <si>
    <t>(Below the 6 Selected Clusters+ Lichinga, to access in the field mission)</t>
  </si>
  <si>
    <t>Landscape/</t>
  </si>
  <si>
    <t>Clusters</t>
  </si>
  <si>
    <t>Landscapes/ Agroecological Regions</t>
  </si>
  <si>
    <t>Value Chains</t>
  </si>
  <si>
    <t>Lead private sector in Prioritized VCs</t>
  </si>
  <si>
    <t>Pros</t>
  </si>
  <si>
    <t>Cons</t>
  </si>
  <si>
    <t>1. South (Sussudenga, Machaze, Moussurize); North (Barue, Guro, Tambara, Macate); Center (complement Dutch/Italians)</t>
  </si>
  <si>
    <t>R10, R4</t>
  </si>
  <si>
    <r>
      <rPr>
        <sz val="11"/>
        <rFont val="Calibri"/>
        <family val="2"/>
      </rPr>
      <t>a) Poultry (meat, eggs; soyabeans, maize); b) Tropical Fruits (banana), Nuts (Cashew, Macadamia);</t>
    </r>
    <r>
      <rPr>
        <sz val="11"/>
        <color indexed="17"/>
        <rFont val="Calibri"/>
        <family val="2"/>
      </rPr>
      <t>complemented w/c) Common Beans, Honey, Wooden Products; d) +cotton, Lychees, Avocado, Sesame</t>
    </r>
  </si>
  <si>
    <t>1. Railway, N Road, ICM-Silos; MCT-CTT; 2- LVCFs: Abilio Antunes Agro (poultry); DECA and ECA(Maize); Westfalia and Vanduzi (Fruits); IFLOM; Portucel (woods); MHC(honey); Mozagri (common beans); 3 - National Parks: Chimanimani</t>
  </si>
  <si>
    <t>DDM, Infrastructures (General), Infrastructures f/Agri Business Environment, Presence of Organized SMEs, Institutional/ Development Partners</t>
  </si>
  <si>
    <t>Additionality/ visibility, Biodiversity Preservation and Ecosystem Sensitivne</t>
  </si>
  <si>
    <t>Nacala+ Lichinga</t>
  </si>
  <si>
    <t>2. Gurue-Alto Molocue-Gile-Malema-Mutuali-Cuamba + Lichinga</t>
  </si>
  <si>
    <t>R7, R8, R10</t>
  </si>
  <si>
    <r>
      <t>1.</t>
    </r>
    <r>
      <rPr>
        <sz val="11"/>
        <color indexed="8"/>
        <rFont val="Calibri"/>
        <family val="2"/>
      </rPr>
      <t>Port, Railway, N.Road, ICM Silos, MTC-CTT; 2. Manmart; Wanza Farms; ?Flour Factory (Maize); SAN-JFS (Cotton, Soya, Maize, Sesame); SAM (Cotton, Soya, Maize, Sesame); + Lichinga VCLFs; CONDOR, ETG others(Cashew); ? Macadamia Farms; 3 - National Parks/Reserve: Niassa</t>
    </r>
    <r>
      <rPr>
        <sz val="11"/>
        <color indexed="8"/>
        <rFont val="Calibri"/>
        <family val="2"/>
      </rPr>
      <t>, Gile</t>
    </r>
  </si>
  <si>
    <t>DDM, Infrastructures (General), Infrastructures f/Agri, Presence of Organized SMEs, Institutional/ Development Partners</t>
  </si>
  <si>
    <t>Business Environment, additionality/ visibility, Biodiversity Preservation and Ecosystem Sensitivne</t>
  </si>
  <si>
    <t>R7, R10</t>
  </si>
  <si>
    <t>a) Poultry (meat, eggs; soyabeans, maize); b) Tropical Fruits (banana), Nuts (Cashew, Macadamia); complemented w/c) Common Beans, Honey, Wooden Products; d) +cotton, Lychees, Avocado, Sesame</t>
  </si>
  <si>
    <t>1. N.Road, Weak Infrastructures; 2 - Watama Farm (Soya, Maize, Common Beans); Macadamia Companies; 3 - National Park/Reserves: Gilé</t>
  </si>
  <si>
    <t>DDM, Biodiversity Preservation and Ecosystem Sensitivity, , Additionality/visibility</t>
  </si>
  <si>
    <t>Infrastructures (General), Infrastructures f/Agri Business Environment, Presence of Organized SMEs, Institutional Development Partners</t>
  </si>
  <si>
    <t>Edge (77%)</t>
  </si>
  <si>
    <t>1. Sussudenga-Mossourize-Macate-Manica-Vanduzi-Gondola</t>
  </si>
  <si>
    <t>a) soyabeans, maize, eggs, poultry; b) Common beans, banana, cashew; c) Wooden products, Honey; d) +cotton, avocado, sesame</t>
  </si>
  <si>
    <t>1. Railway, N Road, ICM-Silos; MCT-CTT; 2- LVCFs: Abilio Antunes Agro (poultry); DECA(Maize); Westfalia (Fruits); IFLOM; Portucel (woods); MHC(honey); XX?Beans Factory (common beans); 3 - National Parks: Chimanimani</t>
  </si>
  <si>
    <t>2.Dondo-Buzi-Nhamatanda-Gondola</t>
  </si>
  <si>
    <t>R5,R4</t>
  </si>
  <si>
    <t>a) soyabeans, maize, eggs, poultry; b) Common beans, banana, cashew; c) Wooden products, Honey; +d) Rice, Sugan Cane, Sesame</t>
  </si>
  <si>
    <r>
      <t>1.</t>
    </r>
    <r>
      <rPr>
        <sz val="7"/>
        <color indexed="8"/>
        <rFont val="Times New Roman"/>
        <family val="1"/>
      </rPr>
      <t xml:space="preserve">    </t>
    </r>
    <r>
      <rPr>
        <sz val="11"/>
        <color indexed="8"/>
        <rFont val="Calibri"/>
        <family val="2"/>
      </rPr>
      <t>Port, Railway, N Road; ICM silos, MCT CTT; 2 - Mafambisse Sugar Cane (Rice, Beans, Sugar Cane); Companhia do Buzi (Rice, Maize, Sesame, Common Beans, Peanuts); Merek (Feed Meal, Maize Flour); Investagro (Common Beans, Rice, Feed Meal), Luteari (Maize, Sesame, Soya, Pigeon Pea)</t>
    </r>
    <r>
      <rPr>
        <sz val="11"/>
        <color indexed="8"/>
        <rFont val="Calibri"/>
        <family val="2"/>
      </rPr>
      <t>; 3 National Parks: PNG (South)</t>
    </r>
  </si>
  <si>
    <t>Zambezi Corridor (78%)</t>
  </si>
  <si>
    <t>3. Barrue-Guro-Tambara-Macossa</t>
  </si>
  <si>
    <t>R4, R6, R10(?)</t>
  </si>
  <si>
    <t>a) soyabeans, maize, eggs, poultry; b) Common beans, banana; c) Wooden products, Honey; +d) cotton, Avocado</t>
  </si>
  <si>
    <r>
      <t>1.</t>
    </r>
    <r>
      <rPr>
        <sz val="7"/>
        <color indexed="8"/>
        <rFont val="Times New Roman"/>
        <family val="1"/>
      </rPr>
      <t xml:space="preserve">   </t>
    </r>
    <r>
      <rPr>
        <sz val="11"/>
        <color indexed="8"/>
        <rFont val="Calibri"/>
        <family val="2"/>
      </rPr>
      <t>N Road; ICM silos; 2 - ECA (Maize, common beans), DECA (Maize), IAOM-Guro Cotton Mill (Cotton); Westfalia (Avocado, Lychees); MGT (Honey); BMP (Baobab); Mozagri (Common beans; goats)</t>
    </r>
    <r>
      <rPr>
        <sz val="11"/>
        <color indexed="8"/>
        <rFont val="Calibri"/>
        <family val="2"/>
      </rPr>
      <t>; 3 - National Parks: ?</t>
    </r>
  </si>
  <si>
    <t>DDM, Infrastructures (General), Infrastructures f/Agri Business Environment, Presence of Organized SMEs, Biodiversity Preservation and Ecosystem Sensitivity, Institutional/ Development Partners, Additionality/ visibility</t>
  </si>
  <si>
    <t>4. Angónia-Tsangano-Chiuta-Macanga-Moatize</t>
  </si>
  <si>
    <t>R6, R7, R10</t>
  </si>
  <si>
    <t>a) soyabeans, maize, eggs, poultry; b) Common beans, banana; c) Wooden products, Honey; +d) Peanuts, Sesame</t>
  </si>
  <si>
    <t>1. Railway, N Road; ICM silos; 2 - EDP (Feed Meal), COMPAGRI (Maize), 3 - National Parks: ?</t>
  </si>
  <si>
    <t>5. Gorongosa-Cheringoma-Marromeu-Caia-Chemba</t>
  </si>
  <si>
    <t>R4, R5, R6</t>
  </si>
  <si>
    <t>a) soyabeans, maize, eggs, poultry; b) Common beans, banana; Cashew; Coffee; c) Wooden products, Honey; +d) Peanuts, Sesame, Cotton</t>
  </si>
  <si>
    <t>1. Railway, N Road, CIM-Silos; MCT-CTT; 2. ECOFARM (Sugar Cane, Common Beans), TCO Agro (Rice, Common Beans), Levasflor, TCP (woods, honey, Tourism); Marromeu Sugar Cane; 3 - National Parks/Reserves: Marromeu, PNG, + Coutadas 7, 9, 10, 11, 12, 13, 14 (Game Reserves, Tourism)</t>
  </si>
  <si>
    <t>Nacala (73%)</t>
  </si>
  <si>
    <t>6. Gurue-Alto Molocue-Gile-Malema-Mutuali-Cuamba + Lichinga</t>
  </si>
  <si>
    <t>a) soyabeans, maize, eggs, poultry; b) Common beans, banana, Cashew; c) Wooden products, Honey; +d) Peanuts, Sesame, Cotton</t>
  </si>
  <si>
    <r>
      <t>1.</t>
    </r>
    <r>
      <rPr>
        <sz val="11"/>
        <color indexed="8"/>
        <rFont val="Calibri"/>
        <family val="2"/>
      </rPr>
      <t>Port, Railway, N.Road, ICM Silos, MTC-CTT; 2. Manmart; Wanza Farms; ?Flour Factory (Maize); SAN-JFS (Cotton, Soya, Maize, Sesame); SAM (Cotton, Soya, Maize, Sesame); + Lichinga VCLFs; CONDOR, ETG others(Cashew); ? Macadamia Farms; 3 - National Parks/Reserve: Niassa</t>
    </r>
  </si>
  <si>
    <t>DDM, Infrastructures (General), Infrastructures f/Agri Presence of Organized SMEs, Institutional/ Development Partners</t>
  </si>
  <si>
    <t>Lichinga-Montepuez-Pemba (72%)</t>
  </si>
  <si>
    <t>a) soyabeans, maize, eggs, poultry; b) Common beans, banana, Macadamia; c) Wooden products, Honey; +d) Peanuts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</si>
</sst>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8" x14ac:knownFonts="1">
    <font>
      <sz val="10"/>
      <name val="Arial"/>
    </font>
    <font>
      <sz val="10"/>
      <name val="Arial"/>
    </font>
    <font>
      <b/>
      <sz val="11"/>
      <color indexed="9"/>
      <name val="Arial Narrow"/>
      <family val="2"/>
    </font>
    <font>
      <b/>
      <sz val="11"/>
      <name val="Arial Narrow"/>
      <family val="2"/>
    </font>
    <font>
      <b/>
      <sz val="10"/>
      <name val="Arial"/>
      <family val="2"/>
    </font>
    <font>
      <sz val="11"/>
      <color indexed="9"/>
      <name val="Arial Narrow"/>
      <family val="2"/>
    </font>
    <font>
      <sz val="10"/>
      <color indexed="9"/>
      <name val="Arial"/>
      <family val="2"/>
    </font>
    <font>
      <sz val="8"/>
      <name val="Arial"/>
      <family val="2"/>
    </font>
    <font>
      <sz val="10"/>
      <name val="Arial"/>
      <family val="2"/>
    </font>
    <font>
      <b/>
      <sz val="12"/>
      <name val="Arial"/>
      <family val="2"/>
    </font>
    <font>
      <b/>
      <sz val="12"/>
      <color indexed="9"/>
      <name val="Arial Narrow"/>
      <family val="2"/>
    </font>
    <font>
      <sz val="12"/>
      <name val="Arial Narrow"/>
      <family val="2"/>
    </font>
    <font>
      <b/>
      <sz val="12"/>
      <name val="Arial Narrow"/>
      <family val="2"/>
    </font>
    <font>
      <sz val="9"/>
      <name val="Arial Narrow"/>
      <family val="2"/>
    </font>
    <font>
      <sz val="11"/>
      <color indexed="10"/>
      <name val="Calibri"/>
      <family val="2"/>
    </font>
    <font>
      <sz val="11"/>
      <name val="Calibri"/>
      <family val="2"/>
    </font>
    <font>
      <sz val="14"/>
      <color indexed="9"/>
      <name val="Arial Narrow"/>
      <family val="2"/>
    </font>
    <font>
      <sz val="8"/>
      <name val="Arial Narrow"/>
      <family val="2"/>
    </font>
    <font>
      <b/>
      <sz val="12"/>
      <color indexed="63"/>
      <name val="Calibri"/>
      <family val="2"/>
    </font>
    <font>
      <sz val="12"/>
      <color indexed="63"/>
      <name val="Calibri"/>
      <family val="2"/>
    </font>
    <font>
      <sz val="7"/>
      <color indexed="63"/>
      <name val="Times New Roman"/>
      <family val="1"/>
    </font>
    <font>
      <sz val="11"/>
      <color indexed="8"/>
      <name val="Calibri"/>
      <family val="2"/>
    </font>
    <font>
      <sz val="11"/>
      <color indexed="17"/>
      <name val="Calibri"/>
      <family val="2"/>
    </font>
    <font>
      <sz val="7"/>
      <color indexed="8"/>
      <name val="Times New Roman"/>
      <family val="1"/>
    </font>
    <font>
      <b/>
      <sz val="10"/>
      <color indexed="8"/>
      <name val="Tahoma"/>
      <family val="2"/>
    </font>
    <font>
      <sz val="10"/>
      <color indexed="8"/>
      <name val="Tahoma"/>
      <family val="2"/>
    </font>
    <font>
      <sz val="18"/>
      <color indexed="8"/>
      <name val="Arial"/>
      <family val="2"/>
    </font>
    <font>
      <sz val="10"/>
      <color indexed="8"/>
      <name val="Arial"/>
      <family val="2"/>
    </font>
    <font>
      <b/>
      <sz val="10"/>
      <color indexed="8"/>
      <name val="Arial"/>
      <family val="2"/>
    </font>
    <font>
      <b/>
      <sz val="9"/>
      <name val="Arial Narrow"/>
      <family val="2"/>
    </font>
    <font>
      <b/>
      <sz val="9"/>
      <name val="Arial"/>
      <family val="2"/>
    </font>
    <font>
      <sz val="11"/>
      <color theme="1"/>
      <name val="Calibri"/>
      <family val="2"/>
      <scheme val="minor"/>
    </font>
    <font>
      <sz val="11"/>
      <color theme="0"/>
      <name val="Calibri"/>
      <family val="2"/>
      <scheme val="minor"/>
    </font>
    <font>
      <sz val="11"/>
      <color rgb="FFFF0000"/>
      <name val="Calibri"/>
      <family val="2"/>
      <scheme val="minor"/>
    </font>
    <font>
      <b/>
      <sz val="11"/>
      <color theme="1"/>
      <name val="Calibri"/>
      <family val="2"/>
      <scheme val="minor"/>
    </font>
    <font>
      <b/>
      <sz val="11"/>
      <color theme="0"/>
      <name val="Calibri"/>
      <family val="2"/>
      <scheme val="minor"/>
    </font>
    <font>
      <sz val="11"/>
      <name val="Calibri"/>
      <family val="2"/>
      <scheme val="minor"/>
    </font>
    <font>
      <b/>
      <sz val="12"/>
      <color rgb="FF92D050"/>
      <name val="Arial Narrow"/>
      <family val="2"/>
    </font>
    <font>
      <b/>
      <sz val="14"/>
      <color rgb="FF92D050"/>
      <name val="Calibri"/>
      <family val="2"/>
      <scheme val="minor"/>
    </font>
    <font>
      <b/>
      <sz val="14"/>
      <color rgb="FF00B050"/>
      <name val="Calibri"/>
      <family val="2"/>
      <scheme val="minor"/>
    </font>
    <font>
      <b/>
      <sz val="12"/>
      <color theme="1"/>
      <name val="Arial Narrow"/>
      <family val="2"/>
    </font>
    <font>
      <b/>
      <sz val="11"/>
      <color theme="1"/>
      <name val="Arial Narrow"/>
      <family val="2"/>
    </font>
    <font>
      <sz val="10"/>
      <color theme="1"/>
      <name val="Arial"/>
      <family val="2"/>
    </font>
    <font>
      <b/>
      <i/>
      <sz val="11"/>
      <color theme="1"/>
      <name val="Calibri"/>
      <family val="2"/>
      <scheme val="minor"/>
    </font>
    <font>
      <sz val="10"/>
      <color theme="1"/>
      <name val="Calibri"/>
      <family val="2"/>
      <scheme val="minor"/>
    </font>
    <font>
      <b/>
      <sz val="10"/>
      <color theme="1"/>
      <name val="Calibri"/>
      <family val="2"/>
      <scheme val="minor"/>
    </font>
    <font>
      <sz val="10"/>
      <color theme="1"/>
      <name val="Arial Narrow"/>
      <family val="2"/>
    </font>
    <font>
      <b/>
      <sz val="10"/>
      <color rgb="FF92D050"/>
      <name val="Arial"/>
      <family val="2"/>
    </font>
    <font>
      <sz val="12"/>
      <color rgb="FF222222"/>
      <name val="Arial Narrow"/>
      <family val="2"/>
    </font>
    <font>
      <b/>
      <sz val="12"/>
      <color rgb="FF595959"/>
      <name val="Calibri"/>
      <family val="2"/>
      <scheme val="minor"/>
    </font>
    <font>
      <sz val="12"/>
      <color rgb="FF595959"/>
      <name val="Calibri"/>
      <family val="2"/>
      <scheme val="minor"/>
    </font>
    <font>
      <b/>
      <sz val="11"/>
      <color rgb="FF00B050"/>
      <name val="Calibri"/>
      <family val="2"/>
    </font>
    <font>
      <sz val="11"/>
      <color rgb="FF000000"/>
      <name val="Calibri"/>
      <family val="2"/>
    </font>
    <font>
      <sz val="11"/>
      <color rgb="FF00B050"/>
      <name val="Calibri"/>
      <family val="2"/>
    </font>
    <font>
      <sz val="12"/>
      <color rgb="FFFF0000"/>
      <name val="Calibri"/>
      <family val="2"/>
      <scheme val="minor"/>
    </font>
    <font>
      <b/>
      <sz val="11"/>
      <color rgb="FF000000"/>
      <name val="Calibri"/>
      <family val="2"/>
    </font>
    <font>
      <sz val="10"/>
      <color rgb="FFFF0000"/>
      <name val="Arial"/>
      <family val="2"/>
    </font>
    <font>
      <b/>
      <sz val="14"/>
      <color rgb="FF00B050"/>
      <name val="Arial"/>
      <family val="2"/>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gray0625">
        <fgColor indexed="8"/>
        <bgColor indexed="56"/>
      </patternFill>
    </fill>
    <fill>
      <patternFill patternType="solid">
        <fgColor indexed="22"/>
        <bgColor indexed="64"/>
      </patternFill>
    </fill>
    <fill>
      <patternFill patternType="solid">
        <fgColor rgb="FF00B050"/>
        <bgColor indexed="64"/>
      </patternFill>
    </fill>
    <fill>
      <patternFill patternType="solid">
        <fgColor rgb="FF0070C0"/>
        <bgColor indexed="64"/>
      </patternFill>
    </fill>
    <fill>
      <patternFill patternType="solid">
        <fgColor rgb="FF92D050"/>
        <bgColor indexed="64"/>
      </patternFill>
    </fill>
    <fill>
      <patternFill patternType="solid">
        <fgColor theme="8" tint="0.79998168889431442"/>
        <bgColor indexed="64"/>
      </patternFill>
    </fill>
    <fill>
      <patternFill patternType="gray0625">
        <fgColor indexed="8"/>
        <bgColor theme="8" tint="0.79998168889431442"/>
      </patternFill>
    </fill>
    <fill>
      <patternFill patternType="solid">
        <fgColor theme="5" tint="0.39997558519241921"/>
        <bgColor theme="4" tint="0.79998168889431442"/>
      </patternFill>
    </fill>
    <fill>
      <patternFill patternType="solid">
        <fgColor rgb="FFFFC000"/>
        <bgColor indexed="64"/>
      </patternFill>
    </fill>
    <fill>
      <patternFill patternType="solid">
        <fgColor rgb="FFFF0000"/>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D3DFEE"/>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bgColor indexed="64"/>
      </patternFill>
    </fill>
    <fill>
      <patternFill patternType="solid">
        <fgColor rgb="FFFFFFFF"/>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6" tint="0.79998168889431442"/>
        <bgColor indexed="64"/>
      </patternFill>
    </fill>
    <fill>
      <patternFill patternType="solid">
        <fgColor theme="6"/>
        <bgColor indexed="64"/>
      </patternFill>
    </fill>
    <fill>
      <patternFill patternType="solid">
        <fgColor rgb="FFFFFF00"/>
        <bgColor indexed="64"/>
      </patternFill>
    </fill>
    <fill>
      <patternFill patternType="solid">
        <fgColor theme="6" tint="0.39997558519241921"/>
        <bgColor indexed="64"/>
      </patternFill>
    </fill>
  </fills>
  <borders count="75">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style="thin">
        <color rgb="FF00B050"/>
      </bottom>
      <diagonal/>
    </border>
    <border>
      <left/>
      <right style="thin">
        <color rgb="FF00B050"/>
      </right>
      <top style="thick">
        <color rgb="FF00B050"/>
      </top>
      <bottom style="thin">
        <color rgb="FF00B050"/>
      </bottom>
      <diagonal/>
    </border>
    <border>
      <left style="thin">
        <color rgb="FF00B050"/>
      </left>
      <right style="thin">
        <color rgb="FF00B050"/>
      </right>
      <top style="thick">
        <color rgb="FF00B050"/>
      </top>
      <bottom style="thin">
        <color rgb="FF00B050"/>
      </bottom>
      <diagonal/>
    </border>
    <border>
      <left style="thin">
        <color rgb="FF00B050"/>
      </left>
      <right/>
      <top style="thick">
        <color rgb="FF00B050"/>
      </top>
      <bottom style="thin">
        <color rgb="FF00B050"/>
      </bottom>
      <diagonal/>
    </border>
    <border>
      <left/>
      <right style="thin">
        <color rgb="FF00B050"/>
      </right>
      <top style="thin">
        <color rgb="FF00B050"/>
      </top>
      <bottom style="thick">
        <color rgb="FF00B050"/>
      </bottom>
      <diagonal/>
    </border>
    <border>
      <left style="thin">
        <color rgb="FF00B050"/>
      </left>
      <right style="thin">
        <color rgb="FF00B050"/>
      </right>
      <top style="thin">
        <color rgb="FF00B050"/>
      </top>
      <bottom style="thick">
        <color rgb="FF00B050"/>
      </bottom>
      <diagonal/>
    </border>
    <border>
      <left style="thin">
        <color rgb="FF00B050"/>
      </left>
      <right/>
      <top style="thin">
        <color rgb="FF00B050"/>
      </top>
      <bottom style="thick">
        <color rgb="FF00B050"/>
      </bottom>
      <diagonal/>
    </border>
  </borders>
  <cellStyleXfs count="2">
    <xf numFmtId="0" fontId="0" fillId="0" borderId="0"/>
    <xf numFmtId="9" fontId="1" fillId="0" borderId="0" applyFont="0" applyFill="0" applyBorder="0" applyAlignment="0" applyProtection="0"/>
  </cellStyleXfs>
  <cellXfs count="448">
    <xf numFmtId="0" fontId="0" fillId="0" borderId="0" xfId="0"/>
    <xf numFmtId="0" fontId="4" fillId="2" borderId="1" xfId="0" applyFont="1" applyFill="1" applyBorder="1"/>
    <xf numFmtId="0" fontId="0" fillId="3" borderId="0" xfId="0" applyFill="1"/>
    <xf numFmtId="0" fontId="6" fillId="3" borderId="0" xfId="0" applyFont="1" applyFill="1"/>
    <xf numFmtId="0" fontId="4" fillId="3" borderId="0" xfId="0" applyFont="1" applyFill="1"/>
    <xf numFmtId="0" fontId="0" fillId="0" borderId="2" xfId="0" applyBorder="1" applyAlignment="1">
      <alignment horizontal="center"/>
    </xf>
    <xf numFmtId="0" fontId="9" fillId="3" borderId="0" xfId="0" applyFont="1" applyFill="1"/>
    <xf numFmtId="0" fontId="13" fillId="0" borderId="3" xfId="0" applyFont="1" applyBorder="1" applyAlignment="1">
      <alignment horizontal="center" vertical="top" wrapText="1"/>
    </xf>
    <xf numFmtId="0" fontId="13" fillId="0" borderId="4" xfId="0" applyFont="1" applyBorder="1" applyAlignment="1">
      <alignment horizontal="center" vertical="top" wrapText="1"/>
    </xf>
    <xf numFmtId="0" fontId="2" fillId="4" borderId="5" xfId="0" applyFont="1" applyFill="1" applyBorder="1" applyAlignment="1">
      <alignment horizontal="center" vertical="top"/>
    </xf>
    <xf numFmtId="0" fontId="6" fillId="0" borderId="0" xfId="0" applyFont="1"/>
    <xf numFmtId="0" fontId="33" fillId="0" borderId="2" xfId="0" applyFont="1" applyBorder="1" applyAlignment="1">
      <alignment horizontal="center"/>
    </xf>
    <xf numFmtId="0" fontId="36" fillId="0" borderId="2" xfId="0" applyFont="1" applyBorder="1" applyAlignment="1">
      <alignment horizontal="center"/>
    </xf>
    <xf numFmtId="0" fontId="34" fillId="0" borderId="0" xfId="0" applyFont="1"/>
    <xf numFmtId="0" fontId="0" fillId="0" borderId="0" xfId="0" quotePrefix="1"/>
    <xf numFmtId="0" fontId="35" fillId="6" borderId="6" xfId="0" applyFont="1" applyFill="1" applyBorder="1" applyAlignment="1">
      <alignment horizontal="center" vertical="center"/>
    </xf>
    <xf numFmtId="0" fontId="35" fillId="6" borderId="6" xfId="0" applyFont="1" applyFill="1" applyBorder="1" applyAlignment="1">
      <alignment horizontal="center" vertical="center" wrapText="1"/>
    </xf>
    <xf numFmtId="0" fontId="35" fillId="6" borderId="7" xfId="0" applyFont="1" applyFill="1" applyBorder="1" applyAlignment="1">
      <alignment horizontal="center" vertical="center" wrapText="1"/>
    </xf>
    <xf numFmtId="0" fontId="35" fillId="6" borderId="8" xfId="0" applyFont="1" applyFill="1" applyBorder="1" applyAlignment="1">
      <alignment horizontal="center" vertical="center"/>
    </xf>
    <xf numFmtId="0" fontId="35" fillId="6" borderId="9" xfId="0" applyFont="1" applyFill="1" applyBorder="1" applyAlignment="1">
      <alignment horizontal="center" vertical="center" wrapText="1"/>
    </xf>
    <xf numFmtId="0" fontId="35" fillId="6" borderId="10" xfId="0" applyFont="1" applyFill="1" applyBorder="1" applyAlignment="1">
      <alignment horizontal="center" vertical="center" wrapText="1"/>
    </xf>
    <xf numFmtId="0" fontId="17" fillId="0" borderId="3" xfId="0" applyFont="1" applyBorder="1" applyAlignment="1">
      <alignment horizontal="center" vertical="top" wrapText="1"/>
    </xf>
    <xf numFmtId="0" fontId="17" fillId="0" borderId="4" xfId="0" applyFont="1" applyBorder="1" applyAlignment="1">
      <alignment horizontal="center" vertical="top" wrapText="1"/>
    </xf>
    <xf numFmtId="0" fontId="37" fillId="0" borderId="11" xfId="0" applyFont="1" applyBorder="1" applyAlignment="1">
      <alignment horizontal="justify" readingOrder="1"/>
    </xf>
    <xf numFmtId="0" fontId="33" fillId="0" borderId="11" xfId="0" applyFont="1" applyBorder="1"/>
    <xf numFmtId="0" fontId="33" fillId="0" borderId="12" xfId="0" applyFont="1" applyBorder="1" applyAlignment="1">
      <alignment horizontal="center"/>
    </xf>
    <xf numFmtId="0" fontId="38" fillId="0" borderId="2" xfId="0" applyFont="1" applyBorder="1" applyAlignment="1">
      <alignment horizontal="center"/>
    </xf>
    <xf numFmtId="0" fontId="39" fillId="0" borderId="2" xfId="0" applyFont="1" applyBorder="1" applyAlignment="1">
      <alignment horizontal="center"/>
    </xf>
    <xf numFmtId="0" fontId="0" fillId="0" borderId="2" xfId="0" applyBorder="1"/>
    <xf numFmtId="0" fontId="0" fillId="0" borderId="11" xfId="0" applyBorder="1" applyAlignment="1">
      <alignment vertical="center"/>
    </xf>
    <xf numFmtId="0" fontId="0" fillId="0" borderId="12" xfId="0" applyBorder="1" applyAlignment="1">
      <alignment horizontal="center"/>
    </xf>
    <xf numFmtId="0" fontId="33" fillId="0" borderId="11" xfId="0" applyFont="1" applyBorder="1" applyAlignment="1">
      <alignment vertical="center"/>
    </xf>
    <xf numFmtId="0" fontId="39" fillId="0" borderId="13" xfId="0" applyFont="1" applyBorder="1" applyAlignment="1">
      <alignment horizontal="center"/>
    </xf>
    <xf numFmtId="0" fontId="0" fillId="0" borderId="12" xfId="0" applyBorder="1"/>
    <xf numFmtId="0" fontId="36" fillId="0" borderId="11" xfId="0" applyFont="1" applyBorder="1" applyAlignment="1">
      <alignment vertical="center"/>
    </xf>
    <xf numFmtId="0" fontId="36" fillId="0" borderId="12" xfId="0" applyFont="1" applyBorder="1" applyAlignment="1">
      <alignment horizontal="center"/>
    </xf>
    <xf numFmtId="9" fontId="8" fillId="0" borderId="2" xfId="1" applyFont="1" applyFill="1" applyBorder="1"/>
    <xf numFmtId="9" fontId="8" fillId="0" borderId="12" xfId="1" applyFont="1" applyFill="1" applyBorder="1"/>
    <xf numFmtId="0" fontId="33" fillId="0" borderId="8" xfId="0" applyFont="1" applyBorder="1" applyAlignment="1">
      <alignment horizontal="center"/>
    </xf>
    <xf numFmtId="0" fontId="0" fillId="0" borderId="9" xfId="0" applyBorder="1" applyAlignment="1">
      <alignment horizontal="center"/>
    </xf>
    <xf numFmtId="0" fontId="0" fillId="0" borderId="13" xfId="0" applyBorder="1"/>
    <xf numFmtId="0" fontId="0" fillId="0" borderId="14" xfId="0" applyBorder="1" applyAlignment="1">
      <alignment vertical="center"/>
    </xf>
    <xf numFmtId="0" fontId="0" fillId="0" borderId="15" xfId="0" applyBorder="1" applyAlignment="1">
      <alignment horizontal="center"/>
    </xf>
    <xf numFmtId="0" fontId="0" fillId="0" borderId="16" xfId="0" applyBorder="1" applyAlignment="1">
      <alignment horizontal="center"/>
    </xf>
    <xf numFmtId="0" fontId="0" fillId="0" borderId="17" xfId="0" applyBorder="1"/>
    <xf numFmtId="0" fontId="0" fillId="0" borderId="15" xfId="0" applyBorder="1"/>
    <xf numFmtId="0" fontId="38" fillId="0" borderId="15" xfId="0" applyFont="1" applyBorder="1" applyAlignment="1">
      <alignment horizontal="center"/>
    </xf>
    <xf numFmtId="0" fontId="39" fillId="0" borderId="17" xfId="0" applyFont="1" applyBorder="1" applyAlignment="1">
      <alignment horizontal="center"/>
    </xf>
    <xf numFmtId="0" fontId="37" fillId="0" borderId="0" xfId="0" applyFont="1" applyAlignment="1">
      <alignment horizontal="center" readingOrder="1"/>
    </xf>
    <xf numFmtId="0" fontId="0" fillId="0" borderId="0" xfId="0" applyAlignment="1">
      <alignment horizontal="center" vertical="center" readingOrder="1"/>
    </xf>
    <xf numFmtId="0" fontId="33" fillId="0" borderId="0" xfId="0" applyFont="1" applyAlignment="1">
      <alignment horizontal="center" vertical="center" readingOrder="1"/>
    </xf>
    <xf numFmtId="0" fontId="32" fillId="7" borderId="0" xfId="0" applyFont="1" applyFill="1"/>
    <xf numFmtId="0" fontId="39" fillId="0" borderId="0" xfId="0" applyFont="1" applyAlignment="1">
      <alignment horizontal="center"/>
    </xf>
    <xf numFmtId="0" fontId="38" fillId="0" borderId="0" xfId="0" applyFont="1" applyAlignment="1">
      <alignment horizontal="center"/>
    </xf>
    <xf numFmtId="0" fontId="9" fillId="3" borderId="0" xfId="0" applyFont="1" applyFill="1" applyAlignment="1">
      <alignment horizontal="center"/>
    </xf>
    <xf numFmtId="0" fontId="0" fillId="3" borderId="0" xfId="0" applyFill="1" applyAlignment="1">
      <alignment horizontal="center"/>
    </xf>
    <xf numFmtId="0" fontId="4" fillId="2" borderId="1" xfId="0" applyFont="1" applyFill="1" applyBorder="1" applyAlignment="1">
      <alignment horizontal="center"/>
    </xf>
    <xf numFmtId="0" fontId="6" fillId="3" borderId="0" xfId="0" applyFont="1" applyFill="1" applyAlignment="1">
      <alignment horizontal="center"/>
    </xf>
    <xf numFmtId="0" fontId="0" fillId="0" borderId="0" xfId="0" applyAlignment="1">
      <alignment horizontal="center"/>
    </xf>
    <xf numFmtId="0" fontId="8" fillId="0" borderId="0" xfId="0" applyFont="1"/>
    <xf numFmtId="0" fontId="10" fillId="4" borderId="4" xfId="0" applyFont="1" applyFill="1" applyBorder="1" applyAlignment="1">
      <alignment horizontal="center" vertical="top"/>
    </xf>
    <xf numFmtId="0" fontId="3" fillId="0" borderId="0" xfId="0" applyFont="1" applyAlignment="1">
      <alignment horizontal="center" vertical="top"/>
    </xf>
    <xf numFmtId="0" fontId="8" fillId="0" borderId="0" xfId="0" applyFont="1" applyAlignment="1">
      <alignment horizontal="center"/>
    </xf>
    <xf numFmtId="0" fontId="3" fillId="0" borderId="0" xfId="0" applyFont="1" applyAlignment="1">
      <alignment horizontal="center" vertical="center"/>
    </xf>
    <xf numFmtId="0" fontId="11" fillId="0" borderId="18" xfId="0" applyFont="1" applyBorder="1" applyAlignment="1">
      <alignment horizontal="justify" vertical="top"/>
    </xf>
    <xf numFmtId="0" fontId="3" fillId="0" borderId="19" xfId="0" applyFont="1" applyBorder="1" applyAlignment="1">
      <alignment horizontal="center" vertical="top"/>
    </xf>
    <xf numFmtId="0" fontId="8" fillId="0" borderId="19" xfId="0" applyFont="1" applyBorder="1" applyAlignment="1">
      <alignment horizontal="center"/>
    </xf>
    <xf numFmtId="0" fontId="8" fillId="0" borderId="20" xfId="0" applyFont="1" applyBorder="1" applyAlignment="1">
      <alignment horizontal="center"/>
    </xf>
    <xf numFmtId="0" fontId="11" fillId="0" borderId="5" xfId="0" applyFont="1" applyBorder="1" applyAlignment="1">
      <alignment horizontal="justify" vertical="top"/>
    </xf>
    <xf numFmtId="0" fontId="8" fillId="0" borderId="3" xfId="0" applyFont="1" applyBorder="1" applyAlignment="1">
      <alignment horizontal="center"/>
    </xf>
    <xf numFmtId="0" fontId="11" fillId="0" borderId="21" xfId="0" applyFont="1" applyBorder="1" applyAlignment="1">
      <alignment horizontal="justify" vertical="top"/>
    </xf>
    <xf numFmtId="0" fontId="3" fillId="0" borderId="22" xfId="0" applyFont="1" applyBorder="1" applyAlignment="1">
      <alignment horizontal="center" vertical="top"/>
    </xf>
    <xf numFmtId="0" fontId="8" fillId="0" borderId="22" xfId="0" applyFont="1" applyBorder="1" applyAlignment="1">
      <alignment horizontal="center"/>
    </xf>
    <xf numFmtId="0" fontId="8" fillId="0" borderId="23" xfId="0" applyFont="1" applyBorder="1" applyAlignment="1">
      <alignment horizontal="center"/>
    </xf>
    <xf numFmtId="0" fontId="11" fillId="0" borderId="24" xfId="0" applyFont="1" applyBorder="1" applyAlignment="1">
      <alignment horizontal="center" vertical="top"/>
    </xf>
    <xf numFmtId="0" fontId="3" fillId="0" borderId="21" xfId="0" applyFont="1" applyBorder="1" applyAlignment="1">
      <alignment horizontal="center" vertical="top"/>
    </xf>
    <xf numFmtId="0" fontId="8" fillId="6" borderId="25" xfId="0" applyFont="1" applyFill="1" applyBorder="1" applyAlignment="1">
      <alignment horizontal="center"/>
    </xf>
    <xf numFmtId="0" fontId="8" fillId="8" borderId="25" xfId="0" applyFont="1" applyFill="1" applyBorder="1" applyAlignment="1">
      <alignment horizontal="center"/>
    </xf>
    <xf numFmtId="0" fontId="4" fillId="0" borderId="0" xfId="0" applyFont="1"/>
    <xf numFmtId="0" fontId="6" fillId="0" borderId="0" xfId="0" applyFont="1" applyAlignment="1">
      <alignment horizontal="center"/>
    </xf>
    <xf numFmtId="0" fontId="3" fillId="9" borderId="0" xfId="0" applyFont="1" applyFill="1" applyAlignment="1">
      <alignment horizontal="center" vertical="top"/>
    </xf>
    <xf numFmtId="0" fontId="3" fillId="9" borderId="26" xfId="0" applyFont="1" applyFill="1" applyBorder="1" applyAlignment="1">
      <alignment horizontal="center" vertical="top"/>
    </xf>
    <xf numFmtId="0" fontId="12" fillId="9" borderId="27" xfId="0" applyFont="1" applyFill="1" applyBorder="1" applyAlignment="1">
      <alignment horizontal="center" vertical="top"/>
    </xf>
    <xf numFmtId="0" fontId="8" fillId="9" borderId="26" xfId="0" applyFont="1" applyFill="1" applyBorder="1" applyAlignment="1">
      <alignment horizontal="center"/>
    </xf>
    <xf numFmtId="0" fontId="40" fillId="10" borderId="27" xfId="0" applyFont="1" applyFill="1" applyBorder="1" applyAlignment="1">
      <alignment horizontal="center" vertical="top"/>
    </xf>
    <xf numFmtId="0" fontId="41" fillId="10" borderId="26" xfId="0" applyFont="1" applyFill="1" applyBorder="1" applyAlignment="1">
      <alignment horizontal="center" vertical="top"/>
    </xf>
    <xf numFmtId="0" fontId="13" fillId="9" borderId="26" xfId="0" applyFont="1" applyFill="1" applyBorder="1" applyAlignment="1">
      <alignment horizontal="center" vertical="top" wrapText="1"/>
    </xf>
    <xf numFmtId="0" fontId="40" fillId="10" borderId="18" xfId="0" applyFont="1" applyFill="1" applyBorder="1" applyAlignment="1">
      <alignment horizontal="center" vertical="top"/>
    </xf>
    <xf numFmtId="0" fontId="41" fillId="10" borderId="19" xfId="0" applyFont="1" applyFill="1" applyBorder="1" applyAlignment="1">
      <alignment horizontal="center" vertical="top"/>
    </xf>
    <xf numFmtId="0" fontId="12" fillId="9" borderId="5" xfId="0" applyFont="1" applyFill="1" applyBorder="1" applyAlignment="1">
      <alignment horizontal="center" vertical="top"/>
    </xf>
    <xf numFmtId="9" fontId="8" fillId="9" borderId="0" xfId="1" applyFont="1" applyFill="1" applyBorder="1" applyAlignment="1">
      <alignment horizontal="center"/>
    </xf>
    <xf numFmtId="9" fontId="13" fillId="9" borderId="19" xfId="1" applyFont="1" applyFill="1" applyBorder="1" applyAlignment="1">
      <alignment horizontal="center" vertical="top" wrapText="1"/>
    </xf>
    <xf numFmtId="0" fontId="31" fillId="0" borderId="2" xfId="0" applyFont="1" applyBorder="1" applyAlignment="1">
      <alignment horizontal="center"/>
    </xf>
    <xf numFmtId="0" fontId="42" fillId="0" borderId="2" xfId="0" applyFont="1" applyBorder="1" applyAlignment="1">
      <alignment vertical="center"/>
    </xf>
    <xf numFmtId="0" fontId="42" fillId="0" borderId="2" xfId="0" applyFont="1" applyBorder="1" applyAlignment="1">
      <alignment horizontal="center"/>
    </xf>
    <xf numFmtId="0" fontId="31" fillId="0" borderId="2" xfId="0" applyFont="1" applyBorder="1" applyAlignment="1">
      <alignment vertical="center"/>
    </xf>
    <xf numFmtId="0" fontId="42" fillId="0" borderId="28" xfId="0" applyFont="1" applyBorder="1" applyAlignment="1">
      <alignment vertical="center"/>
    </xf>
    <xf numFmtId="0" fontId="42" fillId="0" borderId="28" xfId="0" applyFont="1" applyBorder="1" applyAlignment="1">
      <alignment horizontal="center"/>
    </xf>
    <xf numFmtId="0" fontId="37" fillId="0" borderId="29" xfId="0" applyFont="1" applyBorder="1" applyAlignment="1">
      <alignment horizontal="justify" readingOrder="1"/>
    </xf>
    <xf numFmtId="0" fontId="31" fillId="0" borderId="28" xfId="0" applyFont="1" applyBorder="1" applyAlignment="1">
      <alignment horizontal="center"/>
    </xf>
    <xf numFmtId="0" fontId="0" fillId="0" borderId="30" xfId="0" applyBorder="1" applyAlignment="1">
      <alignment horizontal="center"/>
    </xf>
    <xf numFmtId="0" fontId="35" fillId="6" borderId="31" xfId="0" applyFont="1" applyFill="1" applyBorder="1" applyAlignment="1">
      <alignment horizontal="center" vertical="center" wrapText="1"/>
    </xf>
    <xf numFmtId="0" fontId="35" fillId="6" borderId="31" xfId="0" applyFont="1" applyFill="1" applyBorder="1" applyAlignment="1">
      <alignment horizontal="center" vertical="center"/>
    </xf>
    <xf numFmtId="0" fontId="8" fillId="0" borderId="0" xfId="0" quotePrefix="1" applyFont="1"/>
    <xf numFmtId="0" fontId="43" fillId="0" borderId="0" xfId="0" applyFont="1"/>
    <xf numFmtId="0" fontId="34" fillId="11" borderId="2" xfId="0" applyFont="1" applyFill="1" applyBorder="1" applyAlignment="1">
      <alignment horizontal="center" vertical="top" wrapText="1"/>
    </xf>
    <xf numFmtId="0" fontId="44" fillId="12" borderId="2" xfId="0" applyFont="1" applyFill="1" applyBorder="1" applyAlignment="1">
      <alignment horizontal="center" vertical="center"/>
    </xf>
    <xf numFmtId="0" fontId="44" fillId="6" borderId="2" xfId="0" applyFont="1" applyFill="1" applyBorder="1" applyAlignment="1">
      <alignment horizontal="center" vertical="center"/>
    </xf>
    <xf numFmtId="0" fontId="44" fillId="8" borderId="2" xfId="0" applyFont="1" applyFill="1" applyBorder="1" applyAlignment="1">
      <alignment horizontal="center" vertical="center"/>
    </xf>
    <xf numFmtId="0" fontId="44" fillId="13" borderId="2" xfId="0" applyFont="1" applyFill="1" applyBorder="1" applyAlignment="1">
      <alignment horizontal="center" vertical="center"/>
    </xf>
    <xf numFmtId="0" fontId="44" fillId="0" borderId="2" xfId="0" applyFont="1" applyBorder="1" applyAlignment="1">
      <alignment horizontal="center" vertical="center"/>
    </xf>
    <xf numFmtId="0" fontId="0" fillId="0" borderId="32" xfId="0" applyBorder="1"/>
    <xf numFmtId="0" fontId="0" fillId="0" borderId="33" xfId="0" applyBorder="1"/>
    <xf numFmtId="0" fontId="34" fillId="11" borderId="11" xfId="0" applyFont="1" applyFill="1" applyBorder="1" applyAlignment="1">
      <alignment horizontal="center" vertical="top"/>
    </xf>
    <xf numFmtId="0" fontId="34" fillId="11" borderId="12" xfId="0" applyFont="1" applyFill="1" applyBorder="1" applyAlignment="1">
      <alignment horizontal="center" vertical="top"/>
    </xf>
    <xf numFmtId="0" fontId="44" fillId="12" borderId="11" xfId="0" applyFont="1" applyFill="1" applyBorder="1" applyAlignment="1">
      <alignment horizontal="center" vertical="center"/>
    </xf>
    <xf numFmtId="0" fontId="44" fillId="13" borderId="12" xfId="0" applyFont="1" applyFill="1" applyBorder="1" applyAlignment="1">
      <alignment horizontal="center" vertical="center"/>
    </xf>
    <xf numFmtId="0" fontId="44" fillId="13" borderId="11" xfId="0" applyFont="1" applyFill="1" applyBorder="1" applyAlignment="1">
      <alignment horizontal="center" vertical="center"/>
    </xf>
    <xf numFmtId="0" fontId="44" fillId="8" borderId="11" xfId="0" applyFont="1" applyFill="1" applyBorder="1" applyAlignment="1">
      <alignment horizontal="center" vertical="center"/>
    </xf>
    <xf numFmtId="0" fontId="44" fillId="8" borderId="12" xfId="0" applyFont="1" applyFill="1" applyBorder="1" applyAlignment="1">
      <alignment horizontal="center" vertical="center"/>
    </xf>
    <xf numFmtId="0" fontId="44" fillId="12" borderId="12" xfId="0" applyFont="1" applyFill="1" applyBorder="1" applyAlignment="1">
      <alignment horizontal="center" vertical="center"/>
    </xf>
    <xf numFmtId="0" fontId="44" fillId="6" borderId="11" xfId="0" applyFont="1" applyFill="1" applyBorder="1" applyAlignment="1">
      <alignment horizontal="center" vertical="center"/>
    </xf>
    <xf numFmtId="0" fontId="44" fillId="13" borderId="14" xfId="0" applyFont="1" applyFill="1" applyBorder="1" applyAlignment="1">
      <alignment horizontal="center" vertical="center"/>
    </xf>
    <xf numFmtId="0" fontId="44" fillId="13" borderId="15" xfId="0" applyFont="1" applyFill="1" applyBorder="1" applyAlignment="1">
      <alignment horizontal="center" vertical="center"/>
    </xf>
    <xf numFmtId="0" fontId="34" fillId="11" borderId="9" xfId="0" applyFont="1" applyFill="1" applyBorder="1" applyAlignment="1">
      <alignment horizontal="center" vertical="top"/>
    </xf>
    <xf numFmtId="0" fontId="0" fillId="0" borderId="18" xfId="0" applyBorder="1" applyAlignment="1">
      <alignment horizontal="center"/>
    </xf>
    <xf numFmtId="0" fontId="0" fillId="0" borderId="19" xfId="0" applyBorder="1" applyAlignment="1">
      <alignment horizontal="center"/>
    </xf>
    <xf numFmtId="0" fontId="34" fillId="11" borderId="34" xfId="0" applyFont="1" applyFill="1" applyBorder="1" applyAlignment="1">
      <alignment horizontal="center" vertical="top"/>
    </xf>
    <xf numFmtId="0" fontId="34" fillId="11" borderId="10" xfId="0" applyFont="1" applyFill="1" applyBorder="1" applyAlignment="1">
      <alignment horizontal="center" vertical="top"/>
    </xf>
    <xf numFmtId="0" fontId="45" fillId="14" borderId="8" xfId="0" applyFont="1" applyFill="1" applyBorder="1" applyAlignment="1">
      <alignment horizontal="center" vertical="center" wrapText="1"/>
    </xf>
    <xf numFmtId="0" fontId="45" fillId="15" borderId="8" xfId="0" applyFont="1" applyFill="1" applyBorder="1" applyAlignment="1">
      <alignment horizontal="left" vertical="center"/>
    </xf>
    <xf numFmtId="0" fontId="45" fillId="0" borderId="8" xfId="0" applyFont="1" applyBorder="1" applyAlignment="1">
      <alignment horizontal="left" vertical="center"/>
    </xf>
    <xf numFmtId="0" fontId="45" fillId="16" borderId="8" xfId="0" applyFont="1" applyFill="1" applyBorder="1" applyAlignment="1">
      <alignment horizontal="left" vertical="center"/>
    </xf>
    <xf numFmtId="0" fontId="45" fillId="17" borderId="8" xfId="0" applyFont="1" applyFill="1" applyBorder="1" applyAlignment="1">
      <alignment horizontal="left" vertical="center"/>
    </xf>
    <xf numFmtId="0" fontId="45" fillId="17" borderId="8" xfId="0" quotePrefix="1" applyFont="1" applyFill="1" applyBorder="1" applyAlignment="1">
      <alignment horizontal="left" vertical="center"/>
    </xf>
    <xf numFmtId="0" fontId="45" fillId="0" borderId="8" xfId="0" applyFont="1" applyBorder="1" applyAlignment="1">
      <alignment horizontal="left" vertical="center" wrapText="1"/>
    </xf>
    <xf numFmtId="0" fontId="0" fillId="0" borderId="18" xfId="0" applyBorder="1"/>
    <xf numFmtId="0" fontId="0" fillId="0" borderId="19" xfId="0" applyBorder="1"/>
    <xf numFmtId="0" fontId="0" fillId="0" borderId="20" xfId="0" applyBorder="1"/>
    <xf numFmtId="0" fontId="44" fillId="0" borderId="11" xfId="0" applyFont="1" applyBorder="1" applyAlignment="1">
      <alignment horizontal="center" vertical="center"/>
    </xf>
    <xf numFmtId="0" fontId="8" fillId="0" borderId="35" xfId="0" applyFont="1" applyBorder="1"/>
    <xf numFmtId="0" fontId="8" fillId="0" borderId="36" xfId="0" applyFont="1" applyBorder="1"/>
    <xf numFmtId="0" fontId="8" fillId="0" borderId="37" xfId="0" applyFont="1" applyBorder="1"/>
    <xf numFmtId="0" fontId="34" fillId="11" borderId="11" xfId="0" applyFont="1" applyFill="1" applyBorder="1" applyAlignment="1">
      <alignment horizontal="center" vertical="top" wrapText="1"/>
    </xf>
    <xf numFmtId="0" fontId="12" fillId="9" borderId="21" xfId="0" applyFont="1" applyFill="1" applyBorder="1" applyAlignment="1">
      <alignment horizontal="center" vertical="top"/>
    </xf>
    <xf numFmtId="0" fontId="3" fillId="9" borderId="22" xfId="0" applyFont="1" applyFill="1" applyBorder="1" applyAlignment="1">
      <alignment horizontal="center" vertical="top"/>
    </xf>
    <xf numFmtId="0" fontId="45" fillId="18" borderId="8" xfId="0" applyFont="1" applyFill="1" applyBorder="1" applyAlignment="1">
      <alignment horizontal="left" vertical="center"/>
    </xf>
    <xf numFmtId="0" fontId="44" fillId="18" borderId="11" xfId="0" applyFont="1" applyFill="1" applyBorder="1" applyAlignment="1">
      <alignment vertical="center"/>
    </xf>
    <xf numFmtId="0" fontId="44" fillId="18" borderId="2" xfId="0" applyFont="1" applyFill="1" applyBorder="1" applyAlignment="1">
      <alignment vertical="center"/>
    </xf>
    <xf numFmtId="0" fontId="44" fillId="18" borderId="34" xfId="0" applyFont="1" applyFill="1" applyBorder="1" applyAlignment="1">
      <alignment vertical="center"/>
    </xf>
    <xf numFmtId="0" fontId="44" fillId="18" borderId="9" xfId="0" applyFont="1" applyFill="1" applyBorder="1" applyAlignment="1">
      <alignment vertical="center"/>
    </xf>
    <xf numFmtId="0" fontId="44" fillId="18" borderId="10" xfId="0" applyFont="1" applyFill="1" applyBorder="1" applyAlignment="1">
      <alignment vertical="center"/>
    </xf>
    <xf numFmtId="0" fontId="13" fillId="8" borderId="4" xfId="0" applyFont="1" applyFill="1" applyBorder="1" applyAlignment="1">
      <alignment horizontal="center" vertical="top" wrapText="1"/>
    </xf>
    <xf numFmtId="0" fontId="13" fillId="8" borderId="3" xfId="0" applyFont="1" applyFill="1" applyBorder="1" applyAlignment="1">
      <alignment horizontal="center" vertical="top" wrapText="1"/>
    </xf>
    <xf numFmtId="0" fontId="13" fillId="19" borderId="4" xfId="0" applyFont="1" applyFill="1" applyBorder="1" applyAlignment="1">
      <alignment horizontal="center" vertical="top" wrapText="1"/>
    </xf>
    <xf numFmtId="0" fontId="13" fillId="19" borderId="3" xfId="0" applyFont="1" applyFill="1" applyBorder="1" applyAlignment="1">
      <alignment horizontal="center" vertical="top" wrapText="1"/>
    </xf>
    <xf numFmtId="0" fontId="44" fillId="6" borderId="34" xfId="0" applyFont="1" applyFill="1" applyBorder="1" applyAlignment="1">
      <alignment horizontal="center" vertical="center"/>
    </xf>
    <xf numFmtId="0" fontId="44" fillId="8" borderId="34" xfId="0" applyFont="1" applyFill="1" applyBorder="1" applyAlignment="1">
      <alignment horizontal="center" vertical="center"/>
    </xf>
    <xf numFmtId="0" fontId="44" fillId="13" borderId="34" xfId="0" applyFont="1" applyFill="1" applyBorder="1" applyAlignment="1">
      <alignment horizontal="center" vertical="center"/>
    </xf>
    <xf numFmtId="0" fontId="44" fillId="0" borderId="34" xfId="0" applyFont="1" applyBorder="1" applyAlignment="1">
      <alignment horizontal="center" vertical="center"/>
    </xf>
    <xf numFmtId="0" fontId="44" fillId="12" borderId="34" xfId="0" applyFont="1" applyFill="1" applyBorder="1" applyAlignment="1">
      <alignment horizontal="center" vertical="center"/>
    </xf>
    <xf numFmtId="0" fontId="44" fillId="12" borderId="38" xfId="0" applyFont="1" applyFill="1" applyBorder="1" applyAlignment="1">
      <alignment horizontal="center" vertical="center"/>
    </xf>
    <xf numFmtId="0" fontId="34" fillId="11" borderId="13" xfId="0" applyFont="1" applyFill="1" applyBorder="1" applyAlignment="1">
      <alignment horizontal="center" vertical="top"/>
    </xf>
    <xf numFmtId="0" fontId="44" fillId="12" borderId="13" xfId="0" applyFont="1" applyFill="1" applyBorder="1" applyAlignment="1">
      <alignment horizontal="center" vertical="center"/>
    </xf>
    <xf numFmtId="0" fontId="44" fillId="8" borderId="13" xfId="0" applyFont="1" applyFill="1" applyBorder="1" applyAlignment="1">
      <alignment horizontal="center" vertical="center"/>
    </xf>
    <xf numFmtId="0" fontId="44" fillId="18" borderId="13" xfId="0" applyFont="1" applyFill="1" applyBorder="1" applyAlignment="1">
      <alignment vertical="center"/>
    </xf>
    <xf numFmtId="0" fontId="44" fillId="6" borderId="13" xfId="0" applyFont="1" applyFill="1" applyBorder="1" applyAlignment="1">
      <alignment horizontal="center" vertical="center"/>
    </xf>
    <xf numFmtId="0" fontId="44" fillId="13" borderId="13" xfId="0" applyFont="1" applyFill="1" applyBorder="1" applyAlignment="1">
      <alignment horizontal="center" vertical="center"/>
    </xf>
    <xf numFmtId="0" fontId="44" fillId="0" borderId="13" xfId="0" applyFont="1" applyBorder="1" applyAlignment="1">
      <alignment horizontal="center" vertical="center"/>
    </xf>
    <xf numFmtId="0" fontId="34" fillId="11" borderId="39" xfId="0" applyFont="1" applyFill="1" applyBorder="1" applyAlignment="1">
      <alignment horizontal="center" vertical="top"/>
    </xf>
    <xf numFmtId="0" fontId="44" fillId="12" borderId="39" xfId="0" applyFont="1" applyFill="1" applyBorder="1" applyAlignment="1">
      <alignment horizontal="center" vertical="center"/>
    </xf>
    <xf numFmtId="0" fontId="44" fillId="8" borderId="39" xfId="0" applyFont="1" applyFill="1" applyBorder="1" applyAlignment="1">
      <alignment horizontal="center" vertical="center"/>
    </xf>
    <xf numFmtId="0" fontId="44" fillId="18" borderId="39" xfId="0" applyFont="1" applyFill="1" applyBorder="1" applyAlignment="1">
      <alignment vertical="center"/>
    </xf>
    <xf numFmtId="0" fontId="44" fillId="6" borderId="39" xfId="0" applyFont="1" applyFill="1" applyBorder="1" applyAlignment="1">
      <alignment horizontal="center" vertical="center"/>
    </xf>
    <xf numFmtId="0" fontId="44" fillId="13" borderId="39" xfId="0" applyFont="1" applyFill="1" applyBorder="1" applyAlignment="1">
      <alignment horizontal="center" vertical="center"/>
    </xf>
    <xf numFmtId="0" fontId="44" fillId="8" borderId="8" xfId="0" applyFont="1" applyFill="1" applyBorder="1" applyAlignment="1">
      <alignment horizontal="center" vertical="center"/>
    </xf>
    <xf numFmtId="0" fontId="44" fillId="13" borderId="8" xfId="0" applyFont="1" applyFill="1" applyBorder="1" applyAlignment="1">
      <alignment horizontal="center" vertical="center"/>
    </xf>
    <xf numFmtId="0" fontId="44" fillId="18" borderId="8" xfId="0" applyFont="1" applyFill="1" applyBorder="1" applyAlignment="1">
      <alignment vertical="center"/>
    </xf>
    <xf numFmtId="0" fontId="44" fillId="6" borderId="8" xfId="0" applyFont="1" applyFill="1" applyBorder="1" applyAlignment="1">
      <alignment horizontal="center" vertical="center"/>
    </xf>
    <xf numFmtId="0" fontId="44" fillId="8" borderId="17" xfId="0" applyFont="1" applyFill="1" applyBorder="1" applyAlignment="1">
      <alignment horizontal="center" vertical="center"/>
    </xf>
    <xf numFmtId="0" fontId="34" fillId="11" borderId="39" xfId="0" applyFont="1" applyFill="1" applyBorder="1" applyAlignment="1">
      <alignment horizontal="center" vertical="top" wrapText="1"/>
    </xf>
    <xf numFmtId="0" fontId="44" fillId="0" borderId="8" xfId="0" applyFont="1" applyBorder="1" applyAlignment="1">
      <alignment horizontal="center" vertical="center"/>
    </xf>
    <xf numFmtId="0" fontId="44" fillId="12" borderId="8" xfId="0" applyFont="1" applyFill="1" applyBorder="1" applyAlignment="1">
      <alignment horizontal="center" vertical="center"/>
    </xf>
    <xf numFmtId="0" fontId="34" fillId="11" borderId="9" xfId="0" applyFont="1" applyFill="1" applyBorder="1" applyAlignment="1">
      <alignment horizontal="center" vertical="top" wrapText="1"/>
    </xf>
    <xf numFmtId="0" fontId="44" fillId="12" borderId="9" xfId="0" applyFont="1" applyFill="1" applyBorder="1" applyAlignment="1">
      <alignment horizontal="center" vertical="center"/>
    </xf>
    <xf numFmtId="0" fontId="44" fillId="6" borderId="9" xfId="0" applyFont="1" applyFill="1" applyBorder="1" applyAlignment="1">
      <alignment horizontal="center" vertical="center"/>
    </xf>
    <xf numFmtId="0" fontId="44" fillId="8" borderId="9" xfId="0" applyFont="1" applyFill="1" applyBorder="1" applyAlignment="1">
      <alignment horizontal="center" vertical="center"/>
    </xf>
    <xf numFmtId="0" fontId="44" fillId="0" borderId="9" xfId="0" applyFont="1" applyBorder="1" applyAlignment="1">
      <alignment horizontal="center" vertical="center"/>
    </xf>
    <xf numFmtId="0" fontId="44" fillId="13" borderId="9" xfId="0" applyFont="1" applyFill="1" applyBorder="1" applyAlignment="1">
      <alignment horizontal="center" vertical="center"/>
    </xf>
    <xf numFmtId="0" fontId="44" fillId="13" borderId="10" xfId="0" applyFont="1" applyFill="1" applyBorder="1" applyAlignment="1">
      <alignment horizontal="center" vertical="center"/>
    </xf>
    <xf numFmtId="0" fontId="44" fillId="12" borderId="10" xfId="0" applyFont="1" applyFill="1" applyBorder="1" applyAlignment="1">
      <alignment horizontal="center" vertical="center"/>
    </xf>
    <xf numFmtId="0" fontId="44" fillId="8" borderId="10" xfId="0" applyFont="1" applyFill="1" applyBorder="1" applyAlignment="1">
      <alignment horizontal="center" vertical="center"/>
    </xf>
    <xf numFmtId="0" fontId="44" fillId="6" borderId="10" xfId="0" applyFont="1" applyFill="1" applyBorder="1" applyAlignment="1">
      <alignment horizontal="center" vertical="center"/>
    </xf>
    <xf numFmtId="0" fontId="44" fillId="0" borderId="39" xfId="0" applyFont="1" applyBorder="1" applyAlignment="1">
      <alignment horizontal="center" vertical="center"/>
    </xf>
    <xf numFmtId="0" fontId="0" fillId="20" borderId="40" xfId="0" applyFill="1" applyBorder="1"/>
    <xf numFmtId="0" fontId="0" fillId="20" borderId="40" xfId="0" applyFill="1" applyBorder="1" applyAlignment="1">
      <alignment horizontal="center"/>
    </xf>
    <xf numFmtId="0" fontId="31" fillId="8" borderId="28" xfId="0" applyFont="1" applyFill="1" applyBorder="1" applyAlignment="1">
      <alignment horizontal="center"/>
    </xf>
    <xf numFmtId="0" fontId="42" fillId="8" borderId="28" xfId="0" applyFont="1" applyFill="1" applyBorder="1" applyAlignment="1">
      <alignment horizontal="center"/>
    </xf>
    <xf numFmtId="0" fontId="42" fillId="8" borderId="2" xfId="0" applyFont="1" applyFill="1" applyBorder="1" applyAlignment="1">
      <alignment horizontal="center"/>
    </xf>
    <xf numFmtId="0" fontId="42" fillId="8" borderId="31" xfId="0" applyFont="1" applyFill="1" applyBorder="1" applyAlignment="1">
      <alignment vertical="center"/>
    </xf>
    <xf numFmtId="0" fontId="31" fillId="8" borderId="31" xfId="0" applyFont="1" applyFill="1" applyBorder="1" applyAlignment="1">
      <alignment horizontal="center"/>
    </xf>
    <xf numFmtId="0" fontId="42" fillId="8" borderId="31" xfId="0" applyFont="1" applyFill="1" applyBorder="1" applyAlignment="1">
      <alignment horizontal="center"/>
    </xf>
    <xf numFmtId="0" fontId="31" fillId="8" borderId="2" xfId="0" applyFont="1" applyFill="1" applyBorder="1" applyAlignment="1">
      <alignment vertical="center"/>
    </xf>
    <xf numFmtId="0" fontId="42" fillId="19" borderId="28" xfId="0" applyFont="1" applyFill="1" applyBorder="1" applyAlignment="1">
      <alignment vertical="center"/>
    </xf>
    <xf numFmtId="0" fontId="0" fillId="19" borderId="36" xfId="0" applyFill="1" applyBorder="1" applyAlignment="1">
      <alignment horizontal="center"/>
    </xf>
    <xf numFmtId="0" fontId="0" fillId="19" borderId="0" xfId="0" applyFill="1" applyAlignment="1">
      <alignment horizontal="center"/>
    </xf>
    <xf numFmtId="0" fontId="4" fillId="0" borderId="4" xfId="0" applyFont="1" applyBorder="1"/>
    <xf numFmtId="0" fontId="4" fillId="0" borderId="4" xfId="0" applyFont="1" applyBorder="1" applyAlignment="1">
      <alignment horizontal="center"/>
    </xf>
    <xf numFmtId="0" fontId="46" fillId="0" borderId="5" xfId="0" applyFont="1" applyBorder="1" applyAlignment="1">
      <alignment vertical="top" wrapText="1"/>
    </xf>
    <xf numFmtId="0" fontId="46" fillId="0" borderId="0" xfId="0" applyFont="1" applyAlignment="1">
      <alignment horizontal="center" vertical="top" wrapText="1"/>
    </xf>
    <xf numFmtId="9" fontId="8" fillId="0" borderId="0" xfId="1" applyFont="1" applyFill="1" applyBorder="1" applyAlignment="1">
      <alignment horizontal="center"/>
    </xf>
    <xf numFmtId="0" fontId="8" fillId="0" borderId="41" xfId="0" applyFont="1" applyBorder="1"/>
    <xf numFmtId="0" fontId="0" fillId="0" borderId="42" xfId="0" applyBorder="1"/>
    <xf numFmtId="0" fontId="31" fillId="0" borderId="11" xfId="0" applyFont="1" applyBorder="1" applyAlignment="1">
      <alignment vertical="center"/>
    </xf>
    <xf numFmtId="0" fontId="31" fillId="0" borderId="12" xfId="0" applyFont="1" applyBorder="1" applyAlignment="1">
      <alignment horizontal="center"/>
    </xf>
    <xf numFmtId="0" fontId="47" fillId="0" borderId="2" xfId="0" applyFont="1" applyBorder="1" applyAlignment="1">
      <alignment horizontal="center"/>
    </xf>
    <xf numFmtId="0" fontId="0" fillId="8" borderId="11" xfId="0" applyFill="1" applyBorder="1" applyAlignment="1">
      <alignment vertical="center"/>
    </xf>
    <xf numFmtId="0" fontId="0" fillId="8" borderId="2" xfId="0" applyFill="1" applyBorder="1" applyAlignment="1">
      <alignment horizontal="center"/>
    </xf>
    <xf numFmtId="0" fontId="0" fillId="8" borderId="12" xfId="0" applyFill="1" applyBorder="1" applyAlignment="1">
      <alignment horizontal="center"/>
    </xf>
    <xf numFmtId="0" fontId="0" fillId="8" borderId="2" xfId="0" applyFill="1" applyBorder="1" applyAlignment="1">
      <alignment horizontal="center" vertical="center"/>
    </xf>
    <xf numFmtId="0" fontId="0" fillId="8" borderId="12" xfId="0" applyFill="1" applyBorder="1" applyAlignment="1">
      <alignment horizontal="center" vertical="center"/>
    </xf>
    <xf numFmtId="0" fontId="0" fillId="0" borderId="43" xfId="0" applyBorder="1" applyAlignment="1">
      <alignment horizontal="center"/>
    </xf>
    <xf numFmtId="0" fontId="48" fillId="21" borderId="5" xfId="0" applyFont="1" applyFill="1" applyBorder="1" applyAlignment="1">
      <alignment horizontal="justify" vertical="center"/>
    </xf>
    <xf numFmtId="0" fontId="4" fillId="12" borderId="28" xfId="0" applyFont="1" applyFill="1" applyBorder="1"/>
    <xf numFmtId="0" fontId="12" fillId="0" borderId="2" xfId="0" applyFont="1" applyBorder="1" applyAlignment="1">
      <alignment horizontal="center" vertical="top"/>
    </xf>
    <xf numFmtId="0" fontId="49" fillId="8" borderId="44" xfId="0" applyFont="1" applyFill="1" applyBorder="1" applyAlignment="1">
      <alignment vertical="center" wrapText="1"/>
    </xf>
    <xf numFmtId="0" fontId="50" fillId="0" borderId="3" xfId="0" applyFont="1" applyBorder="1" applyAlignment="1">
      <alignment vertical="center" wrapText="1"/>
    </xf>
    <xf numFmtId="0" fontId="50" fillId="0" borderId="3" xfId="0" applyFont="1" applyBorder="1" applyAlignment="1">
      <alignment horizontal="left" vertical="center" wrapText="1" indent="2"/>
    </xf>
    <xf numFmtId="0" fontId="50" fillId="22" borderId="3" xfId="0" applyFont="1" applyFill="1" applyBorder="1" applyAlignment="1">
      <alignment horizontal="left" vertical="center" wrapText="1" indent="2"/>
    </xf>
    <xf numFmtId="0" fontId="50" fillId="23" borderId="3" xfId="0" applyFont="1" applyFill="1" applyBorder="1" applyAlignment="1">
      <alignment horizontal="left" vertical="center" wrapText="1" indent="2"/>
    </xf>
    <xf numFmtId="0" fontId="50" fillId="24" borderId="3" xfId="0" applyFont="1" applyFill="1" applyBorder="1" applyAlignment="1">
      <alignment horizontal="left" vertical="center" wrapText="1" indent="2"/>
    </xf>
    <xf numFmtId="0" fontId="50" fillId="0" borderId="23" xfId="0" applyFont="1" applyBorder="1" applyAlignment="1">
      <alignment horizontal="left" vertical="center" wrapText="1" indent="2"/>
    </xf>
    <xf numFmtId="0" fontId="49" fillId="8" borderId="26" xfId="0" applyFont="1" applyFill="1" applyBorder="1" applyAlignment="1">
      <alignment vertical="center" wrapText="1"/>
    </xf>
    <xf numFmtId="0" fontId="49" fillId="8" borderId="29" xfId="0" applyFont="1" applyFill="1" applyBorder="1" applyAlignment="1">
      <alignment vertical="center" wrapText="1"/>
    </xf>
    <xf numFmtId="0" fontId="50" fillId="0" borderId="45" xfId="0" applyFont="1" applyBorder="1" applyAlignment="1">
      <alignment vertical="center" wrapText="1"/>
    </xf>
    <xf numFmtId="0" fontId="50" fillId="0" borderId="45" xfId="0" applyFont="1" applyBorder="1" applyAlignment="1">
      <alignment horizontal="left" vertical="center" wrapText="1" indent="2"/>
    </xf>
    <xf numFmtId="0" fontId="50" fillId="22" borderId="45" xfId="0" applyFont="1" applyFill="1" applyBorder="1" applyAlignment="1">
      <alignment horizontal="left" vertical="center" wrapText="1" indent="2"/>
    </xf>
    <xf numFmtId="0" fontId="50" fillId="23" borderId="45" xfId="0" applyFont="1" applyFill="1" applyBorder="1" applyAlignment="1">
      <alignment horizontal="left" vertical="center" wrapText="1" indent="2"/>
    </xf>
    <xf numFmtId="0" fontId="50" fillId="24" borderId="45" xfId="0" applyFont="1" applyFill="1" applyBorder="1" applyAlignment="1">
      <alignment horizontal="left" vertical="center" wrapText="1" indent="2"/>
    </xf>
    <xf numFmtId="0" fontId="50" fillId="0" borderId="46" xfId="0" applyFont="1" applyBorder="1" applyAlignment="1">
      <alignment horizontal="left" vertical="center" wrapText="1" indent="2"/>
    </xf>
    <xf numFmtId="0" fontId="13" fillId="25" borderId="4" xfId="0" applyFont="1" applyFill="1" applyBorder="1" applyAlignment="1">
      <alignment horizontal="center" vertical="top" wrapText="1"/>
    </xf>
    <xf numFmtId="0" fontId="13" fillId="25" borderId="3" xfId="0" applyFont="1" applyFill="1" applyBorder="1" applyAlignment="1">
      <alignment horizontal="center" vertical="top" wrapText="1"/>
    </xf>
    <xf numFmtId="0" fontId="0" fillId="0" borderId="26" xfId="0" applyBorder="1" applyAlignment="1">
      <alignment horizontal="center"/>
    </xf>
    <xf numFmtId="0" fontId="34" fillId="0" borderId="0" xfId="0" applyFont="1" applyAlignment="1">
      <alignment horizontal="center"/>
    </xf>
    <xf numFmtId="0" fontId="0" fillId="0" borderId="3" xfId="0" applyBorder="1" applyAlignment="1">
      <alignment horizontal="center"/>
    </xf>
    <xf numFmtId="9" fontId="8" fillId="9" borderId="18" xfId="1" applyFont="1" applyFill="1" applyBorder="1" applyAlignment="1">
      <alignment horizontal="center"/>
    </xf>
    <xf numFmtId="9" fontId="8" fillId="9" borderId="19" xfId="1" applyFont="1" applyFill="1" applyBorder="1" applyAlignment="1">
      <alignment horizontal="center"/>
    </xf>
    <xf numFmtId="9" fontId="8" fillId="9" borderId="20" xfId="1" applyFont="1" applyFill="1" applyBorder="1" applyAlignment="1">
      <alignment horizontal="center"/>
    </xf>
    <xf numFmtId="0" fontId="8" fillId="0" borderId="5" xfId="0" applyFont="1" applyBorder="1" applyAlignment="1">
      <alignment horizontal="center"/>
    </xf>
    <xf numFmtId="0" fontId="8" fillId="9" borderId="27" xfId="0" applyFont="1" applyFill="1" applyBorder="1" applyAlignment="1">
      <alignment horizontal="center"/>
    </xf>
    <xf numFmtId="0" fontId="8" fillId="9" borderId="44" xfId="0" applyFont="1" applyFill="1" applyBorder="1" applyAlignment="1">
      <alignment horizontal="center"/>
    </xf>
    <xf numFmtId="9" fontId="8" fillId="9" borderId="5" xfId="1" applyFont="1" applyFill="1" applyBorder="1" applyAlignment="1">
      <alignment horizontal="center"/>
    </xf>
    <xf numFmtId="9" fontId="8" fillId="9" borderId="3" xfId="1" applyFont="1" applyFill="1" applyBorder="1" applyAlignment="1">
      <alignment horizontal="center"/>
    </xf>
    <xf numFmtId="0" fontId="8" fillId="0" borderId="21" xfId="0" applyFont="1" applyBorder="1" applyAlignment="1">
      <alignment horizontal="center"/>
    </xf>
    <xf numFmtId="0" fontId="8" fillId="0" borderId="18" xfId="0" applyFont="1" applyBorder="1" applyAlignment="1">
      <alignment horizontal="center"/>
    </xf>
    <xf numFmtId="0" fontId="0" fillId="0" borderId="5" xfId="0" applyBorder="1" applyAlignment="1">
      <alignment horizontal="center"/>
    </xf>
    <xf numFmtId="9" fontId="4" fillId="26" borderId="25" xfId="1" applyFont="1" applyFill="1" applyBorder="1" applyAlignment="1">
      <alignment horizontal="center"/>
    </xf>
    <xf numFmtId="9" fontId="4" fillId="27" borderId="25" xfId="1" applyFont="1" applyFill="1" applyBorder="1" applyAlignment="1">
      <alignment horizontal="center"/>
    </xf>
    <xf numFmtId="9" fontId="0" fillId="0" borderId="0" xfId="1" applyFont="1"/>
    <xf numFmtId="0" fontId="0" fillId="0" borderId="44" xfId="0" applyBorder="1"/>
    <xf numFmtId="0" fontId="0" fillId="0" borderId="36" xfId="0" applyBorder="1" applyAlignment="1">
      <alignment horizontal="center"/>
    </xf>
    <xf numFmtId="0" fontId="31" fillId="19" borderId="28" xfId="0" applyFont="1" applyFill="1" applyBorder="1" applyAlignment="1">
      <alignment horizontal="center"/>
    </xf>
    <xf numFmtId="0" fontId="42" fillId="8" borderId="47" xfId="0" applyFont="1" applyFill="1" applyBorder="1" applyAlignment="1">
      <alignment horizontal="center"/>
    </xf>
    <xf numFmtId="0" fontId="0" fillId="28" borderId="0" xfId="0" applyFill="1"/>
    <xf numFmtId="9" fontId="47" fillId="0" borderId="0" xfId="1" applyFont="1"/>
    <xf numFmtId="0" fontId="0" fillId="0" borderId="28" xfId="0" applyBorder="1" applyAlignment="1">
      <alignment vertical="center"/>
    </xf>
    <xf numFmtId="0" fontId="0" fillId="0" borderId="28" xfId="0" applyBorder="1" applyAlignment="1">
      <alignment horizontal="center"/>
    </xf>
    <xf numFmtId="0" fontId="36" fillId="0" borderId="2" xfId="0" applyFont="1" applyBorder="1" applyAlignment="1">
      <alignment vertical="center"/>
    </xf>
    <xf numFmtId="0" fontId="36" fillId="0" borderId="28" xfId="0" applyFont="1" applyBorder="1" applyAlignment="1">
      <alignment horizontal="center"/>
    </xf>
    <xf numFmtId="0" fontId="8" fillId="0" borderId="2" xfId="0" applyFont="1" applyBorder="1" applyAlignment="1">
      <alignment vertical="center"/>
    </xf>
    <xf numFmtId="9" fontId="0" fillId="0" borderId="0" xfId="1" applyFont="1" applyFill="1"/>
    <xf numFmtId="0" fontId="42" fillId="0" borderId="31" xfId="0" applyFont="1" applyBorder="1" applyAlignment="1">
      <alignment vertical="center"/>
    </xf>
    <xf numFmtId="0" fontId="42" fillId="0" borderId="31" xfId="0" applyFont="1" applyBorder="1" applyAlignment="1">
      <alignment horizontal="center" vertical="center"/>
    </xf>
    <xf numFmtId="0" fontId="42" fillId="0" borderId="47" xfId="0" applyFont="1" applyBorder="1" applyAlignment="1">
      <alignment horizontal="center" vertical="center"/>
    </xf>
    <xf numFmtId="0" fontId="13" fillId="26" borderId="3" xfId="0" applyFont="1" applyFill="1" applyBorder="1" applyAlignment="1">
      <alignment horizontal="center" vertical="top" wrapText="1"/>
    </xf>
    <xf numFmtId="0" fontId="13" fillId="26" borderId="4" xfId="0" applyFont="1" applyFill="1" applyBorder="1" applyAlignment="1">
      <alignment horizontal="center" vertical="top" wrapText="1"/>
    </xf>
    <xf numFmtId="0" fontId="8" fillId="0" borderId="2" xfId="0" applyFont="1" applyBorder="1"/>
    <xf numFmtId="0" fontId="8" fillId="0" borderId="2" xfId="0" applyFont="1" applyBorder="1" applyAlignment="1">
      <alignment horizontal="center"/>
    </xf>
    <xf numFmtId="0" fontId="51" fillId="0" borderId="4" xfId="0" applyFont="1" applyBorder="1" applyAlignment="1">
      <alignment horizontal="justify" vertical="center" wrapText="1"/>
    </xf>
    <xf numFmtId="0" fontId="52" fillId="0" borderId="3" xfId="0" applyFont="1" applyBorder="1" applyAlignment="1">
      <alignment horizontal="justify" vertical="center" wrapText="1"/>
    </xf>
    <xf numFmtId="0" fontId="52" fillId="0" borderId="23" xfId="0" applyFont="1" applyBorder="1" applyAlignment="1">
      <alignment horizontal="justify" vertical="center" wrapText="1"/>
    </xf>
    <xf numFmtId="9" fontId="51" fillId="0" borderId="24" xfId="0" applyNumberFormat="1" applyFont="1" applyBorder="1" applyAlignment="1">
      <alignment horizontal="justify" vertical="center" wrapText="1"/>
    </xf>
    <xf numFmtId="0" fontId="52" fillId="0" borderId="40" xfId="0" applyFont="1" applyBorder="1" applyAlignment="1">
      <alignment horizontal="justify" vertical="center" wrapText="1"/>
    </xf>
    <xf numFmtId="0" fontId="52" fillId="0" borderId="24" xfId="0" applyFont="1" applyBorder="1" applyAlignment="1">
      <alignment horizontal="justify" vertical="center" wrapText="1"/>
    </xf>
    <xf numFmtId="0" fontId="51" fillId="0" borderId="4" xfId="0" applyFont="1" applyBorder="1" applyAlignment="1">
      <alignment horizontal="center" vertical="center" wrapText="1"/>
    </xf>
    <xf numFmtId="0" fontId="53" fillId="0" borderId="6" xfId="0" applyFont="1" applyBorder="1" applyAlignment="1">
      <alignment horizontal="justify" vertical="center" wrapText="1"/>
    </xf>
    <xf numFmtId="0" fontId="52" fillId="0" borderId="6" xfId="0" applyFont="1" applyBorder="1" applyAlignment="1">
      <alignment horizontal="justify" vertical="center" wrapText="1"/>
    </xf>
    <xf numFmtId="0" fontId="51" fillId="0" borderId="48" xfId="0" applyFont="1" applyBorder="1" applyAlignment="1">
      <alignment horizontal="center" vertical="center" wrapText="1"/>
    </xf>
    <xf numFmtId="0" fontId="52" fillId="0" borderId="49" xfId="0" applyFont="1" applyBorder="1" applyAlignment="1">
      <alignment horizontal="center" vertical="center" wrapText="1"/>
    </xf>
    <xf numFmtId="0" fontId="52" fillId="0" borderId="50" xfId="0" applyFont="1" applyBorder="1" applyAlignment="1">
      <alignment horizontal="center" vertical="center" wrapText="1"/>
    </xf>
    <xf numFmtId="0" fontId="53" fillId="0" borderId="40" xfId="0" applyFont="1" applyBorder="1" applyAlignment="1">
      <alignment horizontal="justify" vertical="center" wrapText="1"/>
    </xf>
    <xf numFmtId="0" fontId="54" fillId="22" borderId="45" xfId="0" applyFont="1" applyFill="1" applyBorder="1" applyAlignment="1">
      <alignment horizontal="left" vertical="center" wrapText="1" indent="2"/>
    </xf>
    <xf numFmtId="0" fontId="54" fillId="22" borderId="3" xfId="0" applyFont="1" applyFill="1" applyBorder="1" applyAlignment="1">
      <alignment horizontal="left" vertical="center" wrapText="1" indent="2"/>
    </xf>
    <xf numFmtId="0" fontId="55" fillId="0" borderId="6" xfId="0" applyFont="1" applyBorder="1" applyAlignment="1">
      <alignment horizontal="justify" vertical="center" wrapText="1"/>
    </xf>
    <xf numFmtId="0" fontId="55" fillId="0" borderId="15" xfId="0" applyFont="1" applyBorder="1" applyAlignment="1">
      <alignment horizontal="justify" vertical="center" wrapText="1"/>
    </xf>
    <xf numFmtId="0" fontId="52" fillId="0" borderId="15" xfId="0" applyFont="1" applyBorder="1" applyAlignment="1">
      <alignment horizontal="justify" vertical="center" wrapText="1"/>
    </xf>
    <xf numFmtId="0" fontId="53" fillId="0" borderId="15" xfId="0" applyFont="1" applyBorder="1" applyAlignment="1">
      <alignment horizontal="justify" vertical="center" wrapText="1"/>
    </xf>
    <xf numFmtId="0" fontId="52" fillId="0" borderId="4" xfId="0" applyFont="1" applyBorder="1" applyAlignment="1">
      <alignment vertical="center" wrapText="1"/>
    </xf>
    <xf numFmtId="0" fontId="53" fillId="0" borderId="4" xfId="0" applyFont="1" applyBorder="1" applyAlignment="1">
      <alignment vertical="center" wrapText="1"/>
    </xf>
    <xf numFmtId="9" fontId="4" fillId="26" borderId="14" xfId="1" applyFont="1" applyFill="1" applyBorder="1" applyAlignment="1">
      <alignment horizontal="center"/>
    </xf>
    <xf numFmtId="0" fontId="0" fillId="20" borderId="20" xfId="0" applyFill="1" applyBorder="1"/>
    <xf numFmtId="0" fontId="11" fillId="0" borderId="21" xfId="0" applyFont="1" applyBorder="1" applyAlignment="1">
      <alignment horizontal="justify" vertical="top" wrapText="1"/>
    </xf>
    <xf numFmtId="0" fontId="11" fillId="0" borderId="5" xfId="0" applyFont="1" applyBorder="1" applyAlignment="1">
      <alignment horizontal="justify" vertical="top" wrapText="1"/>
    </xf>
    <xf numFmtId="0" fontId="5" fillId="5" borderId="0" xfId="0" applyFont="1" applyFill="1" applyAlignment="1">
      <alignment vertical="center" wrapText="1"/>
    </xf>
    <xf numFmtId="0" fontId="8" fillId="12" borderId="51" xfId="0" applyFont="1" applyFill="1" applyBorder="1" applyAlignment="1">
      <alignment horizontal="center"/>
    </xf>
    <xf numFmtId="0" fontId="13" fillId="0" borderId="5" xfId="0" applyFont="1" applyBorder="1" applyAlignment="1">
      <alignment horizontal="center" vertical="top" wrapText="1"/>
    </xf>
    <xf numFmtId="0" fontId="13" fillId="9" borderId="22" xfId="0" applyFont="1" applyFill="1" applyBorder="1" applyAlignment="1">
      <alignment horizontal="center" vertical="top" wrapText="1"/>
    </xf>
    <xf numFmtId="0" fontId="8" fillId="8" borderId="46" xfId="0" applyFont="1" applyFill="1" applyBorder="1" applyAlignment="1">
      <alignment horizontal="center"/>
    </xf>
    <xf numFmtId="0" fontId="13" fillId="0" borderId="24" xfId="0" applyFont="1" applyBorder="1" applyAlignment="1">
      <alignment horizontal="center" vertical="top" wrapText="1"/>
    </xf>
    <xf numFmtId="0" fontId="13" fillId="0" borderId="23" xfId="0" applyFont="1" applyBorder="1" applyAlignment="1">
      <alignment horizontal="center" vertical="top" wrapText="1"/>
    </xf>
    <xf numFmtId="0" fontId="8" fillId="0" borderId="18" xfId="0" applyFont="1" applyBorder="1"/>
    <xf numFmtId="0" fontId="34" fillId="11" borderId="34" xfId="0" applyFont="1" applyFill="1" applyBorder="1" applyAlignment="1">
      <alignment horizontal="center" vertical="top" wrapText="1"/>
    </xf>
    <xf numFmtId="0" fontId="0" fillId="0" borderId="52" xfId="0" applyBorder="1"/>
    <xf numFmtId="0" fontId="34" fillId="11" borderId="45" xfId="0" applyFont="1" applyFill="1" applyBorder="1" applyAlignment="1">
      <alignment horizontal="center" vertical="top"/>
    </xf>
    <xf numFmtId="0" fontId="0" fillId="0" borderId="49" xfId="0" applyBorder="1"/>
    <xf numFmtId="0" fontId="34" fillId="11" borderId="47" xfId="0" applyFont="1" applyFill="1" applyBorder="1" applyAlignment="1">
      <alignment horizontal="center" vertical="top"/>
    </xf>
    <xf numFmtId="0" fontId="44" fillId="6" borderId="35" xfId="0" applyFont="1" applyFill="1" applyBorder="1" applyAlignment="1">
      <alignment horizontal="center" vertical="center"/>
    </xf>
    <xf numFmtId="0" fontId="44" fillId="8" borderId="37" xfId="0" applyFont="1" applyFill="1" applyBorder="1" applyAlignment="1">
      <alignment horizontal="center" vertical="center"/>
    </xf>
    <xf numFmtId="0" fontId="8" fillId="0" borderId="53" xfId="0" applyFont="1" applyBorder="1" applyAlignment="1">
      <alignment horizontal="left"/>
    </xf>
    <xf numFmtId="0" fontId="8" fillId="0" borderId="54" xfId="0" applyFont="1" applyBorder="1" applyAlignment="1">
      <alignment horizontal="left"/>
    </xf>
    <xf numFmtId="0" fontId="8" fillId="0" borderId="42" xfId="0" applyFont="1" applyBorder="1" applyAlignment="1">
      <alignment horizontal="left"/>
    </xf>
    <xf numFmtId="0" fontId="8" fillId="0" borderId="8" xfId="0" applyFont="1" applyBorder="1" applyAlignment="1">
      <alignment horizontal="left"/>
    </xf>
    <xf numFmtId="0" fontId="8" fillId="0" borderId="9" xfId="0" applyFont="1" applyBorder="1" applyAlignment="1">
      <alignment horizontal="left"/>
    </xf>
    <xf numFmtId="0" fontId="8" fillId="0" borderId="10" xfId="0" applyFont="1" applyBorder="1" applyAlignment="1">
      <alignment horizontal="left"/>
    </xf>
    <xf numFmtId="0" fontId="8" fillId="0" borderId="55" xfId="0" applyFont="1" applyBorder="1" applyAlignment="1">
      <alignment horizontal="left"/>
    </xf>
    <xf numFmtId="0" fontId="8" fillId="0" borderId="56" xfId="0" applyFont="1" applyBorder="1" applyAlignment="1">
      <alignment horizontal="left"/>
    </xf>
    <xf numFmtId="0" fontId="8" fillId="0" borderId="57" xfId="0" applyFont="1" applyBorder="1" applyAlignment="1">
      <alignment horizontal="left"/>
    </xf>
    <xf numFmtId="9" fontId="4" fillId="6" borderId="25" xfId="1" applyFont="1" applyFill="1" applyBorder="1" applyAlignment="1">
      <alignment horizontal="center"/>
    </xf>
    <xf numFmtId="9" fontId="4" fillId="17" borderId="25" xfId="1" applyFont="1" applyFill="1" applyBorder="1" applyAlignment="1">
      <alignment horizontal="center"/>
    </xf>
    <xf numFmtId="0" fontId="34" fillId="0" borderId="0" xfId="0" applyFont="1" applyAlignment="1">
      <alignment horizontal="left"/>
    </xf>
    <xf numFmtId="0" fontId="8" fillId="6" borderId="29" xfId="0" applyFont="1" applyFill="1" applyBorder="1" applyAlignment="1">
      <alignment horizontal="center"/>
    </xf>
    <xf numFmtId="0" fontId="6" fillId="0" borderId="19" xfId="0" applyFont="1" applyBorder="1"/>
    <xf numFmtId="0" fontId="6" fillId="0" borderId="20" xfId="0" applyFont="1" applyBorder="1"/>
    <xf numFmtId="0" fontId="6" fillId="0" borderId="3" xfId="0" applyFont="1" applyBorder="1"/>
    <xf numFmtId="0" fontId="6" fillId="0" borderId="22" xfId="0" applyFont="1" applyBorder="1"/>
    <xf numFmtId="0" fontId="6" fillId="0" borderId="23" xfId="0" applyFont="1" applyBorder="1"/>
    <xf numFmtId="0" fontId="56" fillId="28" borderId="0" xfId="0" applyFont="1" applyFill="1"/>
    <xf numFmtId="0" fontId="50" fillId="0" borderId="2" xfId="0" applyFont="1" applyBorder="1" applyAlignment="1">
      <alignment horizontal="left" vertical="center" wrapText="1" indent="2"/>
    </xf>
    <xf numFmtId="0" fontId="50" fillId="0" borderId="11" xfId="0" applyFont="1" applyBorder="1" applyAlignment="1">
      <alignment horizontal="left" vertical="center" wrapText="1" indent="2"/>
    </xf>
    <xf numFmtId="0" fontId="50" fillId="0" borderId="12" xfId="0" applyFont="1" applyBorder="1" applyAlignment="1">
      <alignment horizontal="left" vertical="center" wrapText="1" indent="2"/>
    </xf>
    <xf numFmtId="0" fontId="50" fillId="26" borderId="11" xfId="0" applyFont="1" applyFill="1" applyBorder="1" applyAlignment="1">
      <alignment horizontal="left" vertical="center" wrapText="1" indent="2"/>
    </xf>
    <xf numFmtId="0" fontId="50" fillId="26" borderId="2" xfId="0" applyFont="1" applyFill="1" applyBorder="1" applyAlignment="1">
      <alignment horizontal="left" vertical="center" wrapText="1" indent="2"/>
    </xf>
    <xf numFmtId="0" fontId="50" fillId="26" borderId="12" xfId="0" applyFont="1" applyFill="1" applyBorder="1" applyAlignment="1">
      <alignment horizontal="left" vertical="center" wrapText="1" indent="2"/>
    </xf>
    <xf numFmtId="0" fontId="50" fillId="29" borderId="11" xfId="0" applyFont="1" applyFill="1" applyBorder="1" applyAlignment="1">
      <alignment horizontal="left" vertical="center" wrapText="1" indent="2"/>
    </xf>
    <xf numFmtId="0" fontId="50" fillId="29" borderId="2" xfId="0" applyFont="1" applyFill="1" applyBorder="1" applyAlignment="1">
      <alignment horizontal="left" vertical="center" wrapText="1" indent="2"/>
    </xf>
    <xf numFmtId="0" fontId="50" fillId="29" borderId="12" xfId="0" applyFont="1" applyFill="1" applyBorder="1" applyAlignment="1">
      <alignment horizontal="left" vertical="center" wrapText="1" indent="2"/>
    </xf>
    <xf numFmtId="0" fontId="49" fillId="23" borderId="2" xfId="0" applyFont="1" applyFill="1" applyBorder="1" applyAlignment="1">
      <alignment vertical="center" wrapText="1"/>
    </xf>
    <xf numFmtId="0" fontId="49" fillId="23" borderId="12" xfId="0" applyFont="1" applyFill="1" applyBorder="1" applyAlignment="1">
      <alignment vertical="center" wrapText="1"/>
    </xf>
    <xf numFmtId="0" fontId="45" fillId="16" borderId="0" xfId="0" applyFont="1" applyFill="1" applyAlignment="1">
      <alignment horizontal="left" vertical="center"/>
    </xf>
    <xf numFmtId="0" fontId="44" fillId="12" borderId="0" xfId="0" applyFont="1" applyFill="1" applyAlignment="1">
      <alignment horizontal="center" vertical="center"/>
    </xf>
    <xf numFmtId="0" fontId="44" fillId="8" borderId="0" xfId="0" applyFont="1" applyFill="1" applyAlignment="1">
      <alignment horizontal="center" vertical="center"/>
    </xf>
    <xf numFmtId="0" fontId="44" fillId="13" borderId="0" xfId="0" applyFont="1" applyFill="1" applyAlignment="1">
      <alignment horizontal="center" vertical="center"/>
    </xf>
    <xf numFmtId="0" fontId="45" fillId="16" borderId="0" xfId="0" applyFont="1" applyFill="1" applyAlignment="1">
      <alignment horizontal="center" vertical="center" wrapText="1"/>
    </xf>
    <xf numFmtId="0" fontId="13" fillId="0" borderId="1" xfId="0" applyFont="1" applyBorder="1" applyAlignment="1">
      <alignment horizontal="center" wrapText="1"/>
    </xf>
    <xf numFmtId="0" fontId="2" fillId="0" borderId="4" xfId="0" applyFont="1" applyBorder="1" applyAlignment="1">
      <alignment horizontal="center" vertical="top"/>
    </xf>
    <xf numFmtId="0" fontId="29" fillId="0" borderId="3" xfId="0" applyFont="1" applyBorder="1" applyAlignment="1">
      <alignment horizontal="center" vertical="top" wrapText="1"/>
    </xf>
    <xf numFmtId="0" fontId="29" fillId="0" borderId="4" xfId="0" applyFont="1" applyBorder="1" applyAlignment="1">
      <alignment horizontal="center" vertical="top" wrapText="1"/>
    </xf>
    <xf numFmtId="0" fontId="29" fillId="0" borderId="5" xfId="0" applyFont="1" applyBorder="1" applyAlignment="1">
      <alignment horizontal="center" vertical="top" wrapText="1"/>
    </xf>
    <xf numFmtId="0" fontId="4" fillId="0" borderId="46" xfId="0" applyFont="1" applyBorder="1" applyAlignment="1">
      <alignment horizontal="center"/>
    </xf>
    <xf numFmtId="0" fontId="4" fillId="0" borderId="25" xfId="0" applyFont="1" applyBorder="1" applyAlignment="1">
      <alignment horizontal="center"/>
    </xf>
    <xf numFmtId="0" fontId="29" fillId="0" borderId="1" xfId="0" applyFont="1" applyBorder="1" applyAlignment="1">
      <alignment horizontal="center" wrapText="1"/>
    </xf>
    <xf numFmtId="0" fontId="29" fillId="0" borderId="24" xfId="0" applyFont="1" applyBorder="1" applyAlignment="1">
      <alignment horizontal="center" wrapText="1"/>
    </xf>
    <xf numFmtId="0" fontId="30" fillId="0" borderId="58" xfId="0" applyFont="1" applyBorder="1" applyAlignment="1">
      <alignment horizontal="center"/>
    </xf>
    <xf numFmtId="0" fontId="44" fillId="13" borderId="59" xfId="0" applyFont="1" applyFill="1" applyBorder="1" applyAlignment="1">
      <alignment horizontal="center" vertical="center"/>
    </xf>
    <xf numFmtId="0" fontId="44" fillId="13" borderId="60" xfId="0" applyFont="1" applyFill="1" applyBorder="1" applyAlignment="1">
      <alignment horizontal="center" vertical="center"/>
    </xf>
    <xf numFmtId="0" fontId="44" fillId="13" borderId="35" xfId="0" applyFont="1" applyFill="1" applyBorder="1" applyAlignment="1">
      <alignment horizontal="center" vertical="center"/>
    </xf>
    <xf numFmtId="0" fontId="44" fillId="13" borderId="61" xfId="0" applyFont="1" applyFill="1" applyBorder="1" applyAlignment="1">
      <alignment horizontal="center" vertical="center"/>
    </xf>
    <xf numFmtId="0" fontId="44" fillId="13" borderId="62" xfId="0" applyFont="1" applyFill="1" applyBorder="1" applyAlignment="1">
      <alignment horizontal="center" vertical="center"/>
    </xf>
    <xf numFmtId="0" fontId="44" fillId="13" borderId="31" xfId="0" applyFont="1" applyFill="1" applyBorder="1" applyAlignment="1">
      <alignment horizontal="center" vertical="center"/>
    </xf>
    <xf numFmtId="0" fontId="44" fillId="13" borderId="63" xfId="0" applyFont="1" applyFill="1" applyBorder="1" applyAlignment="1">
      <alignment horizontal="center" vertical="center"/>
    </xf>
    <xf numFmtId="0" fontId="44" fillId="12" borderId="59" xfId="0" applyFont="1" applyFill="1" applyBorder="1" applyAlignment="1">
      <alignment horizontal="center" vertical="center"/>
    </xf>
    <xf numFmtId="0" fontId="45" fillId="16" borderId="2" xfId="0" applyFont="1" applyFill="1" applyBorder="1" applyAlignment="1">
      <alignment horizontal="center" vertical="center"/>
    </xf>
    <xf numFmtId="9" fontId="0" fillId="0" borderId="2" xfId="1" applyFont="1" applyBorder="1"/>
    <xf numFmtId="0" fontId="57" fillId="0" borderId="0" xfId="0" applyFont="1"/>
    <xf numFmtId="9" fontId="44" fillId="6" borderId="39" xfId="1" applyFont="1" applyFill="1" applyBorder="1" applyAlignment="1">
      <alignment horizontal="center" vertical="center"/>
    </xf>
    <xf numFmtId="9" fontId="4" fillId="27" borderId="11" xfId="1" applyFont="1" applyFill="1" applyBorder="1" applyAlignment="1">
      <alignment horizontal="center" wrapText="1"/>
    </xf>
    <xf numFmtId="0" fontId="3" fillId="0" borderId="0" xfId="0" applyFont="1"/>
    <xf numFmtId="0" fontId="4" fillId="0" borderId="66" xfId="0" applyFont="1" applyBorder="1" applyAlignment="1">
      <alignment vertical="center" wrapText="1"/>
    </xf>
    <xf numFmtId="0" fontId="8" fillId="0" borderId="67" xfId="0" applyFont="1" applyBorder="1" applyAlignment="1">
      <alignment vertical="center" wrapText="1"/>
    </xf>
    <xf numFmtId="0" fontId="8" fillId="0" borderId="68" xfId="0" applyFont="1" applyBorder="1" applyAlignment="1">
      <alignment vertical="center" wrapText="1"/>
    </xf>
    <xf numFmtId="0" fontId="4" fillId="29" borderId="69" xfId="0" applyFont="1" applyFill="1" applyBorder="1" applyAlignment="1">
      <alignment horizontal="center" vertical="center" wrapText="1"/>
    </xf>
    <xf numFmtId="0" fontId="4" fillId="29" borderId="70" xfId="0" applyFont="1" applyFill="1" applyBorder="1" applyAlignment="1">
      <alignment horizontal="center" vertical="center" wrapText="1"/>
    </xf>
    <xf numFmtId="0" fontId="4" fillId="29" borderId="71" xfId="0" applyFont="1" applyFill="1" applyBorder="1" applyAlignment="1">
      <alignment horizontal="center" vertical="center" wrapText="1"/>
    </xf>
    <xf numFmtId="0" fontId="4" fillId="0" borderId="72" xfId="0" applyFont="1" applyBorder="1" applyAlignment="1">
      <alignment vertical="center" wrapText="1"/>
    </xf>
    <xf numFmtId="0" fontId="8" fillId="0" borderId="73" xfId="0" applyFont="1" applyBorder="1" applyAlignment="1">
      <alignment vertical="center" wrapText="1"/>
    </xf>
    <xf numFmtId="0" fontId="8" fillId="0" borderId="74" xfId="0" applyFont="1" applyBorder="1" applyAlignment="1">
      <alignment vertical="center" wrapText="1"/>
    </xf>
    <xf numFmtId="9" fontId="8" fillId="0" borderId="25" xfId="1" applyFont="1" applyFill="1" applyBorder="1" applyAlignment="1">
      <alignment horizontal="center"/>
    </xf>
    <xf numFmtId="9" fontId="8" fillId="13" borderId="0" xfId="1" applyFont="1" applyFill="1"/>
    <xf numFmtId="9" fontId="8" fillId="12" borderId="0" xfId="1" applyFont="1" applyFill="1"/>
    <xf numFmtId="9" fontId="8" fillId="8" borderId="2" xfId="1" applyFont="1" applyFill="1" applyBorder="1"/>
    <xf numFmtId="9" fontId="8" fillId="6" borderId="2" xfId="1" applyFont="1" applyFill="1" applyBorder="1"/>
    <xf numFmtId="9" fontId="8" fillId="19" borderId="0" xfId="1" applyFont="1" applyFill="1"/>
    <xf numFmtId="9" fontId="8" fillId="8" borderId="0" xfId="1" applyFont="1" applyFill="1"/>
    <xf numFmtId="0" fontId="5" fillId="5" borderId="5" xfId="0" applyFont="1" applyFill="1" applyBorder="1" applyAlignment="1">
      <alignment vertical="center" wrapText="1"/>
    </xf>
    <xf numFmtId="0" fontId="5" fillId="5" borderId="0" xfId="0" applyFont="1" applyFill="1" applyAlignment="1">
      <alignment vertical="center" wrapText="1"/>
    </xf>
    <xf numFmtId="0" fontId="46" fillId="0" borderId="0" xfId="0" applyFont="1" applyAlignment="1">
      <alignment horizontal="center" vertical="top" wrapText="1"/>
    </xf>
    <xf numFmtId="0" fontId="8" fillId="0" borderId="41" xfId="0" applyFont="1" applyBorder="1" applyAlignment="1">
      <alignment horizontal="center"/>
    </xf>
    <xf numFmtId="0" fontId="8" fillId="0" borderId="54" xfId="0" applyFont="1" applyBorder="1" applyAlignment="1">
      <alignment horizontal="center"/>
    </xf>
    <xf numFmtId="0" fontId="0" fillId="0" borderId="0" xfId="0" applyAlignment="1">
      <alignment horizontal="left" wrapText="1"/>
    </xf>
    <xf numFmtId="0" fontId="0" fillId="0" borderId="43" xfId="0" applyBorder="1" applyAlignment="1">
      <alignment horizontal="center"/>
    </xf>
    <xf numFmtId="0" fontId="0" fillId="0" borderId="26" xfId="0" applyBorder="1" applyAlignment="1">
      <alignment horizontal="center"/>
    </xf>
    <xf numFmtId="0" fontId="0" fillId="0" borderId="44" xfId="0" applyBorder="1" applyAlignment="1">
      <alignment horizontal="center"/>
    </xf>
    <xf numFmtId="0" fontId="8" fillId="0" borderId="32" xfId="0" quotePrefix="1" applyFont="1" applyBorder="1" applyAlignment="1">
      <alignment horizontal="center" vertical="center" wrapText="1"/>
    </xf>
    <xf numFmtId="0" fontId="0" fillId="0" borderId="32" xfId="0" quotePrefix="1" applyBorder="1" applyAlignment="1">
      <alignment horizontal="center" vertical="center" wrapText="1"/>
    </xf>
    <xf numFmtId="0" fontId="0" fillId="0" borderId="0" xfId="0" quotePrefix="1" applyAlignment="1">
      <alignment horizontal="center" vertical="center" wrapText="1"/>
    </xf>
    <xf numFmtId="0" fontId="34" fillId="0" borderId="0" xfId="0" applyFont="1" applyAlignment="1">
      <alignment horizontal="center"/>
    </xf>
    <xf numFmtId="0" fontId="49" fillId="8" borderId="6" xfId="0" applyFont="1" applyFill="1" applyBorder="1" applyAlignment="1">
      <alignment horizontal="center" vertical="center" wrapText="1"/>
    </xf>
    <xf numFmtId="0" fontId="49" fillId="8" borderId="7" xfId="0" applyFont="1" applyFill="1" applyBorder="1" applyAlignment="1">
      <alignment horizontal="center" vertical="center" wrapText="1"/>
    </xf>
    <xf numFmtId="0" fontId="49" fillId="8" borderId="49" xfId="0" applyFont="1" applyFill="1" applyBorder="1" applyAlignment="1">
      <alignment horizontal="center" vertical="center" wrapText="1"/>
    </xf>
    <xf numFmtId="0" fontId="49" fillId="8" borderId="28" xfId="0" applyFont="1" applyFill="1" applyBorder="1" applyAlignment="1">
      <alignment horizontal="center" vertical="center" wrapText="1"/>
    </xf>
    <xf numFmtId="0" fontId="49" fillId="8" borderId="52" xfId="0" applyFont="1" applyFill="1" applyBorder="1" applyAlignment="1">
      <alignment horizontal="center" vertical="center" wrapText="1"/>
    </xf>
    <xf numFmtId="0" fontId="49" fillId="8" borderId="64" xfId="0" applyFont="1" applyFill="1" applyBorder="1" applyAlignment="1">
      <alignment horizontal="center" vertical="center" wrapText="1"/>
    </xf>
    <xf numFmtId="0" fontId="0" fillId="0" borderId="2" xfId="0" applyBorder="1" applyAlignment="1">
      <alignment horizontal="left" wrapText="1"/>
    </xf>
    <xf numFmtId="0" fontId="35" fillId="6" borderId="52" xfId="0" applyFont="1" applyFill="1" applyBorder="1" applyAlignment="1">
      <alignment horizontal="center" vertical="center" wrapText="1"/>
    </xf>
    <xf numFmtId="0" fontId="35" fillId="6" borderId="64" xfId="0" applyFont="1" applyFill="1" applyBorder="1" applyAlignment="1">
      <alignment horizontal="center" vertical="center" wrapText="1"/>
    </xf>
    <xf numFmtId="0" fontId="16" fillId="5" borderId="54" xfId="0" applyFont="1" applyFill="1" applyBorder="1" applyAlignment="1">
      <alignment horizontal="center" vertical="center" wrapText="1"/>
    </xf>
    <xf numFmtId="0" fontId="16" fillId="5" borderId="42" xfId="0" applyFont="1" applyFill="1" applyBorder="1" applyAlignment="1">
      <alignment horizontal="center" vertical="center" wrapText="1"/>
    </xf>
    <xf numFmtId="0" fontId="0" fillId="8" borderId="8" xfId="0" applyFill="1" applyBorder="1" applyAlignment="1">
      <alignment horizontal="center"/>
    </xf>
    <xf numFmtId="0" fontId="0" fillId="8" borderId="9" xfId="0" applyFill="1" applyBorder="1" applyAlignment="1">
      <alignment horizontal="center"/>
    </xf>
    <xf numFmtId="0" fontId="0" fillId="8" borderId="10" xfId="0" applyFill="1" applyBorder="1" applyAlignment="1">
      <alignment horizontal="center"/>
    </xf>
    <xf numFmtId="0" fontId="32" fillId="7" borderId="54" xfId="0" applyFont="1" applyFill="1" applyBorder="1" applyAlignment="1">
      <alignment horizontal="center"/>
    </xf>
    <xf numFmtId="0" fontId="32" fillId="7" borderId="42" xfId="0" applyFont="1" applyFill="1" applyBorder="1" applyAlignment="1">
      <alignment horizontal="center"/>
    </xf>
    <xf numFmtId="0" fontId="0" fillId="0" borderId="2" xfId="0" quotePrefix="1" applyBorder="1" applyAlignment="1">
      <alignment horizontal="left" wrapText="1"/>
    </xf>
    <xf numFmtId="0" fontId="0" fillId="0" borderId="8" xfId="0" quotePrefix="1" applyBorder="1" applyAlignment="1">
      <alignment horizontal="left"/>
    </xf>
    <xf numFmtId="0" fontId="0" fillId="0" borderId="9" xfId="0" quotePrefix="1" applyBorder="1" applyAlignment="1">
      <alignment horizontal="left"/>
    </xf>
    <xf numFmtId="0" fontId="0" fillId="0" borderId="13" xfId="0" quotePrefix="1" applyBorder="1" applyAlignment="1">
      <alignment horizontal="left"/>
    </xf>
    <xf numFmtId="0" fontId="32" fillId="7" borderId="41" xfId="0" applyFont="1" applyFill="1" applyBorder="1" applyAlignment="1">
      <alignment horizontal="center"/>
    </xf>
    <xf numFmtId="0" fontId="16" fillId="5" borderId="41" xfId="0" applyFont="1" applyFill="1" applyBorder="1" applyAlignment="1">
      <alignment horizontal="center" vertical="center" wrapText="1"/>
    </xf>
    <xf numFmtId="0" fontId="49" fillId="8" borderId="27" xfId="0" applyFont="1" applyFill="1" applyBorder="1" applyAlignment="1">
      <alignment horizontal="center" vertical="center" wrapText="1"/>
    </xf>
    <xf numFmtId="0" fontId="49" fillId="8" borderId="26" xfId="0" applyFont="1" applyFill="1" applyBorder="1" applyAlignment="1">
      <alignment horizontal="center" vertical="center" wrapText="1"/>
    </xf>
    <xf numFmtId="0" fontId="49" fillId="8" borderId="44" xfId="0" applyFont="1" applyFill="1" applyBorder="1" applyAlignment="1">
      <alignment horizontal="center" vertical="center" wrapText="1"/>
    </xf>
    <xf numFmtId="0" fontId="52" fillId="0" borderId="40" xfId="0" applyFont="1" applyBorder="1" applyAlignment="1">
      <alignment horizontal="justify" vertical="center" wrapText="1"/>
    </xf>
    <xf numFmtId="0" fontId="52" fillId="0" borderId="24" xfId="0" applyFont="1" applyBorder="1" applyAlignment="1">
      <alignment horizontal="justify" vertical="center" wrapText="1"/>
    </xf>
    <xf numFmtId="0" fontId="55" fillId="8" borderId="40" xfId="0" applyFont="1" applyFill="1" applyBorder="1" applyAlignment="1">
      <alignment horizontal="justify" vertical="center" wrapText="1"/>
    </xf>
    <xf numFmtId="0" fontId="55" fillId="8" borderId="24" xfId="0" applyFont="1" applyFill="1" applyBorder="1" applyAlignment="1">
      <alignment horizontal="justify" vertical="center" wrapText="1"/>
    </xf>
    <xf numFmtId="0" fontId="52" fillId="0" borderId="49" xfId="0" applyFont="1" applyBorder="1" applyAlignment="1">
      <alignment horizontal="center" vertical="center" wrapText="1"/>
    </xf>
    <xf numFmtId="0" fontId="52" fillId="0" borderId="25" xfId="0" applyFont="1" applyBorder="1" applyAlignment="1">
      <alignment horizontal="center" vertical="center" wrapText="1"/>
    </xf>
    <xf numFmtId="0" fontId="52" fillId="0" borderId="50" xfId="0" applyFont="1" applyBorder="1" applyAlignment="1">
      <alignment horizontal="center" vertical="center" wrapText="1"/>
    </xf>
    <xf numFmtId="0" fontId="52" fillId="0" borderId="65" xfId="0" applyFont="1" applyBorder="1" applyAlignment="1">
      <alignment horizontal="center" vertical="center" wrapText="1"/>
    </xf>
    <xf numFmtId="0" fontId="52" fillId="0" borderId="4" xfId="0" applyFont="1" applyBorder="1" applyAlignment="1">
      <alignment horizontal="justify" vertical="center" wrapText="1"/>
    </xf>
    <xf numFmtId="0" fontId="53" fillId="0" borderId="40" xfId="0" applyFont="1" applyBorder="1" applyAlignment="1">
      <alignment horizontal="justify" vertical="center" wrapText="1"/>
    </xf>
    <xf numFmtId="0" fontId="53" fillId="0" borderId="24" xfId="0" applyFont="1" applyBorder="1" applyAlignment="1">
      <alignment horizontal="justify" vertical="center" wrapText="1"/>
    </xf>
    <xf numFmtId="0" fontId="51" fillId="0" borderId="48" xfId="0" applyFont="1" applyBorder="1" applyAlignment="1">
      <alignment horizontal="center" vertical="center" wrapText="1"/>
    </xf>
    <xf numFmtId="0" fontId="51" fillId="0" borderId="14" xfId="0" applyFont="1" applyBorder="1" applyAlignment="1">
      <alignment horizontal="center" vertical="center" wrapText="1"/>
    </xf>
    <xf numFmtId="0" fontId="51" fillId="0" borderId="40" xfId="0" applyFont="1" applyBorder="1" applyAlignment="1">
      <alignment horizontal="center" vertical="center" wrapText="1"/>
    </xf>
    <xf numFmtId="0" fontId="51" fillId="0" borderId="4" xfId="0" applyFont="1" applyBorder="1" applyAlignment="1">
      <alignment horizontal="center" vertical="center" wrapText="1"/>
    </xf>
    <xf numFmtId="0" fontId="55" fillId="8" borderId="40" xfId="0" applyFont="1" applyFill="1" applyBorder="1" applyAlignment="1">
      <alignment horizontal="center" vertical="center" wrapText="1"/>
    </xf>
    <xf numFmtId="0" fontId="55" fillId="8" borderId="24" xfId="0" applyFont="1" applyFill="1" applyBorder="1" applyAlignment="1">
      <alignment horizontal="center" vertical="center" wrapText="1"/>
    </xf>
  </cellXfs>
  <cellStyles count="2">
    <cellStyle name="Normale" xfId="0" builtinId="0"/>
    <cellStyle name="Percentuale"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ustomXml" Target="../ink/ink3.xml"/><Relationship Id="rId13" Type="http://schemas.openxmlformats.org/officeDocument/2006/relationships/image" Target="../media/image4.png"/><Relationship Id="rId72" Type="http://schemas.openxmlformats.org/officeDocument/2006/relationships/image" Target="../media/image39.png"/><Relationship Id="rId80" Type="http://schemas.openxmlformats.org/officeDocument/2006/relationships/image" Target="../media/image43.png"/><Relationship Id="rId3" Type="http://schemas.openxmlformats.org/officeDocument/2006/relationships/image" Target="../media/image3.png"/><Relationship Id="rId21" Type="http://schemas.openxmlformats.org/officeDocument/2006/relationships/customXml" Target="../ink/ink5.xml"/><Relationship Id="rId47" Type="http://schemas.openxmlformats.org/officeDocument/2006/relationships/customXml" Target="../ink/ink8.xml"/><Relationship Id="rId7" Type="http://schemas.openxmlformats.org/officeDocument/2006/relationships/image" Target="../media/image5.png"/><Relationship Id="rId12" Type="http://schemas.openxmlformats.org/officeDocument/2006/relationships/image" Target="../media/image3.jpeg"/><Relationship Id="rId46" Type="http://schemas.openxmlformats.org/officeDocument/2006/relationships/image" Target="../media/image26.png"/><Relationship Id="rId59" Type="http://schemas.openxmlformats.org/officeDocument/2006/relationships/customXml" Target="../ink/ink9.xml"/><Relationship Id="rId2" Type="http://schemas.openxmlformats.org/officeDocument/2006/relationships/customXml" Target="../ink/ink1.xml"/><Relationship Id="rId20" Type="http://schemas.openxmlformats.org/officeDocument/2006/relationships/image" Target="../media/image13.png"/><Relationship Id="rId1" Type="http://schemas.openxmlformats.org/officeDocument/2006/relationships/image" Target="../media/image2.emf"/><Relationship Id="rId11" Type="http://schemas.openxmlformats.org/officeDocument/2006/relationships/image" Target="../media/image7.png"/><Relationship Id="rId45" Type="http://schemas.openxmlformats.org/officeDocument/2006/relationships/customXml" Target="../ink/ink7.xml"/><Relationship Id="rId58" Type="http://schemas.openxmlformats.org/officeDocument/2006/relationships/image" Target="../media/image32.png"/><Relationship Id="rId79" Type="http://schemas.openxmlformats.org/officeDocument/2006/relationships/customXml" Target="../ink/ink12.xml"/><Relationship Id="rId15" Type="http://schemas.openxmlformats.org/officeDocument/2006/relationships/customXml" Target="../ink/ink4.xml"/><Relationship Id="rId23" Type="http://schemas.openxmlformats.org/officeDocument/2006/relationships/customXml" Target="../ink/ink6.xml"/><Relationship Id="rId61" Type="http://schemas.openxmlformats.org/officeDocument/2006/relationships/customXml" Target="../ink/ink10.xml"/><Relationship Id="rId82" Type="http://schemas.openxmlformats.org/officeDocument/2006/relationships/image" Target="../media/image9.png"/><Relationship Id="rId44" Type="http://schemas.openxmlformats.org/officeDocument/2006/relationships/image" Target="../media/image25.png"/><Relationship Id="rId60" Type="http://schemas.openxmlformats.org/officeDocument/2006/relationships/image" Target="../media/image33.png"/><Relationship Id="rId73" Type="http://schemas.openxmlformats.org/officeDocument/2006/relationships/customXml" Target="../ink/ink11.xml"/><Relationship Id="rId78" Type="http://schemas.openxmlformats.org/officeDocument/2006/relationships/image" Target="../media/image42.png"/><Relationship Id="rId81" Type="http://schemas.openxmlformats.org/officeDocument/2006/relationships/image" Target="../media/image8.png"/><Relationship Id="rId4" Type="http://schemas.openxmlformats.org/officeDocument/2006/relationships/customXml" Target="../ink/ink2.xml"/><Relationship Id="rId14" Type="http://schemas.openxmlformats.org/officeDocument/2006/relationships/image" Target="../media/image6.png"/><Relationship Id="rId22"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2</xdr:col>
      <xdr:colOff>28575</xdr:colOff>
      <xdr:row>5</xdr:row>
      <xdr:rowOff>14287</xdr:rowOff>
    </xdr:from>
    <xdr:to>
      <xdr:col>4</xdr:col>
      <xdr:colOff>552491</xdr:colOff>
      <xdr:row>12</xdr:row>
      <xdr:rowOff>79081</xdr:rowOff>
    </xdr:to>
    <xdr:sp macro="" textlink="">
      <xdr:nvSpPr>
        <xdr:cNvPr id="2" name="Seta: Pentágono 1">
          <a:extLst>
            <a:ext uri="{FF2B5EF4-FFF2-40B4-BE49-F238E27FC236}">
              <a16:creationId xmlns:a16="http://schemas.microsoft.com/office/drawing/2014/main" id="{4063F250-9466-5923-35C1-561073832560}"/>
            </a:ext>
          </a:extLst>
        </xdr:cNvPr>
        <xdr:cNvSpPr/>
      </xdr:nvSpPr>
      <xdr:spPr>
        <a:xfrm>
          <a:off x="1323975" y="823912"/>
          <a:ext cx="1857375" cy="1190625"/>
        </a:xfrm>
        <a:prstGeom prst="homePlate">
          <a:avLst/>
        </a:prstGeom>
        <a:solidFill>
          <a:schemeClr val="accent3">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it-IT" sz="1400"/>
            <a:t>Historical analysis of investments in agribusiness anchor projects</a:t>
          </a:r>
        </a:p>
      </xdr:txBody>
    </xdr:sp>
    <xdr:clientData/>
  </xdr:twoCellAnchor>
  <xdr:twoCellAnchor>
    <xdr:from>
      <xdr:col>2</xdr:col>
      <xdr:colOff>9526</xdr:colOff>
      <xdr:row>13</xdr:row>
      <xdr:rowOff>0</xdr:rowOff>
    </xdr:from>
    <xdr:to>
      <xdr:col>4</xdr:col>
      <xdr:colOff>517257</xdr:colOff>
      <xdr:row>27</xdr:row>
      <xdr:rowOff>95250</xdr:rowOff>
    </xdr:to>
    <xdr:sp macro="" textlink="">
      <xdr:nvSpPr>
        <xdr:cNvPr id="6" name="Fluxograma: Processo Alternativo 5">
          <a:extLst>
            <a:ext uri="{FF2B5EF4-FFF2-40B4-BE49-F238E27FC236}">
              <a16:creationId xmlns:a16="http://schemas.microsoft.com/office/drawing/2014/main" id="{8860E9B0-46EC-D9AF-496B-C718BA46A940}"/>
            </a:ext>
          </a:extLst>
        </xdr:cNvPr>
        <xdr:cNvSpPr/>
      </xdr:nvSpPr>
      <xdr:spPr>
        <a:xfrm>
          <a:off x="1304926" y="2162175"/>
          <a:ext cx="1833561" cy="2362200"/>
        </a:xfrm>
        <a:prstGeom prst="flowChartAlternateProcess">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marL="171450" marR="0" lvl="0" indent="-171450" defTabSz="914400" eaLnBrk="1" fontAlgn="auto" latinLnBrk="0" hangingPunct="1">
            <a:lnSpc>
              <a:spcPts val="1200"/>
            </a:lnSpc>
            <a:spcBef>
              <a:spcPts val="0"/>
            </a:spcBef>
            <a:spcAft>
              <a:spcPts val="0"/>
            </a:spcAft>
            <a:buClrTx/>
            <a:buSzTx/>
            <a:buFont typeface="Wingdings" panose="05000000000000000000" pitchFamily="2" charset="2"/>
            <a:buChar char="ü"/>
            <a:tabLst/>
            <a:defRPr/>
          </a:pPr>
          <a:r>
            <a:rPr lang="it-IT" sz="1200"/>
            <a:t>Lessons learned, what worked and what didn't and why</a:t>
          </a:r>
          <a:endParaRPr lang="pt-PT" sz="1200">
            <a:solidFill>
              <a:srgbClr val="002060"/>
            </a:solidFill>
            <a:effectLst/>
          </a:endParaRPr>
        </a:p>
        <a:p>
          <a:pPr marL="171450" marR="0" lvl="0" indent="-171450" defTabSz="914400" eaLnBrk="1" fontAlgn="auto" latinLnBrk="0" hangingPunct="1">
            <a:lnSpc>
              <a:spcPts val="1200"/>
            </a:lnSpc>
            <a:spcBef>
              <a:spcPts val="0"/>
            </a:spcBef>
            <a:spcAft>
              <a:spcPts val="0"/>
            </a:spcAft>
            <a:buClrTx/>
            <a:buSzTx/>
            <a:buFont typeface="Wingdings" panose="05000000000000000000" pitchFamily="2" charset="2"/>
            <a:buChar char="ü"/>
            <a:tabLst/>
            <a:defRPr/>
          </a:pPr>
          <a:r>
            <a:rPr lang="it-IT" sz="1200"/>
            <a:t>Indications for the design of CAAM</a:t>
          </a:r>
          <a:endParaRPr lang="pt-PT" sz="1200">
            <a:solidFill>
              <a:srgbClr val="002060"/>
            </a:solidFill>
            <a:effectLst/>
          </a:endParaRPr>
        </a:p>
        <a:p>
          <a:pPr marL="171450" marR="0" lvl="0" indent="-171450" defTabSz="914400" eaLnBrk="1" fontAlgn="auto" latinLnBrk="0" hangingPunct="1">
            <a:lnSpc>
              <a:spcPts val="1200"/>
            </a:lnSpc>
            <a:spcBef>
              <a:spcPts val="0"/>
            </a:spcBef>
            <a:spcAft>
              <a:spcPts val="0"/>
            </a:spcAft>
            <a:buClrTx/>
            <a:buSzTx/>
            <a:buFont typeface="Wingdings" panose="05000000000000000000" pitchFamily="2" charset="2"/>
            <a:buChar char="ü"/>
            <a:tabLst/>
            <a:defRPr/>
          </a:pPr>
          <a:r>
            <a:rPr lang="it-IT" sz="1200" b="1"/>
            <a:t>Result for CAAM: </a:t>
          </a:r>
          <a:r>
            <a:rPr lang="it-IT" sz="1200"/>
            <a:t>greater viability, sustainability and lower risks</a:t>
          </a:r>
        </a:p>
        <a:p>
          <a:pPr marL="171450" indent="-171450">
            <a:lnSpc>
              <a:spcPts val="1200"/>
            </a:lnSpc>
            <a:buFont typeface="Wingdings" panose="05000000000000000000" pitchFamily="2" charset="2"/>
            <a:buChar char="ü"/>
          </a:pPr>
          <a:endParaRPr lang="pt-PT" sz="1200" b="0">
            <a:solidFill>
              <a:srgbClr val="002060"/>
            </a:solidFill>
            <a:effectLst/>
          </a:endParaRPr>
        </a:p>
        <a:p>
          <a:pPr algn="l">
            <a:lnSpc>
              <a:spcPts val="1000"/>
            </a:lnSpc>
          </a:pPr>
          <a:endParaRPr lang="pt-PT" sz="1100" kern="1200"/>
        </a:p>
      </xdr:txBody>
    </xdr:sp>
    <xdr:clientData/>
  </xdr:twoCellAnchor>
  <xdr:twoCellAnchor>
    <xdr:from>
      <xdr:col>5</xdr:col>
      <xdr:colOff>0</xdr:colOff>
      <xdr:row>5</xdr:row>
      <xdr:rowOff>0</xdr:rowOff>
    </xdr:from>
    <xdr:to>
      <xdr:col>8</xdr:col>
      <xdr:colOff>0</xdr:colOff>
      <xdr:row>12</xdr:row>
      <xdr:rowOff>57150</xdr:rowOff>
    </xdr:to>
    <xdr:sp macro="" textlink="">
      <xdr:nvSpPr>
        <xdr:cNvPr id="8" name="Seta: Pentágono 7">
          <a:extLst>
            <a:ext uri="{FF2B5EF4-FFF2-40B4-BE49-F238E27FC236}">
              <a16:creationId xmlns:a16="http://schemas.microsoft.com/office/drawing/2014/main" id="{7130120D-C5B5-475A-6B6D-1B58A90F980B}"/>
            </a:ext>
          </a:extLst>
        </xdr:cNvPr>
        <xdr:cNvSpPr/>
      </xdr:nvSpPr>
      <xdr:spPr>
        <a:xfrm>
          <a:off x="3238500" y="866775"/>
          <a:ext cx="1943100" cy="1190625"/>
        </a:xfrm>
        <a:prstGeom prst="homePlate">
          <a:avLst/>
        </a:prstGeom>
        <a:solidFill>
          <a:schemeClr val="accent3">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it-IT" sz="1400"/>
            <a:t>Current contextual opportunities for agribusiness</a:t>
          </a:r>
        </a:p>
      </xdr:txBody>
    </xdr:sp>
    <xdr:clientData/>
  </xdr:twoCellAnchor>
  <xdr:twoCellAnchor>
    <xdr:from>
      <xdr:col>5</xdr:col>
      <xdr:colOff>0</xdr:colOff>
      <xdr:row>13</xdr:row>
      <xdr:rowOff>0</xdr:rowOff>
    </xdr:from>
    <xdr:to>
      <xdr:col>8</xdr:col>
      <xdr:colOff>0</xdr:colOff>
      <xdr:row>28</xdr:row>
      <xdr:rowOff>0</xdr:rowOff>
    </xdr:to>
    <xdr:sp macro="" textlink="">
      <xdr:nvSpPr>
        <xdr:cNvPr id="10" name="Fluxograma: Processo Alternativo 9">
          <a:extLst>
            <a:ext uri="{FF2B5EF4-FFF2-40B4-BE49-F238E27FC236}">
              <a16:creationId xmlns:a16="http://schemas.microsoft.com/office/drawing/2014/main" id="{60BB345B-963B-2903-A582-0E79A281DB3C}"/>
            </a:ext>
          </a:extLst>
        </xdr:cNvPr>
        <xdr:cNvSpPr/>
      </xdr:nvSpPr>
      <xdr:spPr>
        <a:xfrm>
          <a:off x="3238500" y="2162175"/>
          <a:ext cx="1943100" cy="2428875"/>
        </a:xfrm>
        <a:prstGeom prst="flowChartAlternateProcess">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marL="171450" marR="0" lvl="0" indent="-171450" defTabSz="914400" eaLnBrk="1" fontAlgn="auto" latinLnBrk="0" hangingPunct="1">
            <a:lnSpc>
              <a:spcPts val="1100"/>
            </a:lnSpc>
            <a:spcBef>
              <a:spcPts val="0"/>
            </a:spcBef>
            <a:spcAft>
              <a:spcPts val="0"/>
            </a:spcAft>
            <a:buClrTx/>
            <a:buSzTx/>
            <a:buFont typeface="Wingdings" panose="05000000000000000000" pitchFamily="2" charset="2"/>
            <a:buChar char="ü"/>
            <a:tabLst/>
            <a:defRPr/>
          </a:pPr>
          <a:r>
            <a:rPr lang="it-IT" sz="1200"/>
            <a:t>Describes ongoing projects and financing with an impact on agribusiness</a:t>
          </a:r>
          <a:br>
            <a:rPr lang="it-IT" sz="1200"/>
          </a:br>
          <a:endParaRPr lang="it-IT" sz="1200"/>
        </a:p>
        <a:p>
          <a:r>
            <a:rPr lang="it-IT" sz="1200" b="1"/>
            <a:t>Result for CAAM: </a:t>
          </a:r>
          <a:r>
            <a:rPr lang="it-IT" sz="1200"/>
            <a:t>Avoids overlapping investments,</a:t>
          </a:r>
          <a:r>
            <a:rPr lang="it-IT" sz="1200" baseline="0"/>
            <a:t> </a:t>
          </a:r>
          <a:r>
            <a:rPr lang="it-IT" sz="1200"/>
            <a:t>potential complementarities for CAAM; leading to greater scale, sustainability and impact.</a:t>
          </a:r>
        </a:p>
        <a:p>
          <a:pPr algn="l"/>
          <a:endParaRPr lang="pt-PT" sz="1100" kern="1200"/>
        </a:p>
      </xdr:txBody>
    </xdr:sp>
    <xdr:clientData/>
  </xdr:twoCellAnchor>
  <xdr:twoCellAnchor>
    <xdr:from>
      <xdr:col>8</xdr:col>
      <xdr:colOff>0</xdr:colOff>
      <xdr:row>5</xdr:row>
      <xdr:rowOff>0</xdr:rowOff>
    </xdr:from>
    <xdr:to>
      <xdr:col>11</xdr:col>
      <xdr:colOff>0</xdr:colOff>
      <xdr:row>12</xdr:row>
      <xdr:rowOff>57150</xdr:rowOff>
    </xdr:to>
    <xdr:sp macro="" textlink="">
      <xdr:nvSpPr>
        <xdr:cNvPr id="11" name="Seta: Pentágono 10">
          <a:extLst>
            <a:ext uri="{FF2B5EF4-FFF2-40B4-BE49-F238E27FC236}">
              <a16:creationId xmlns:a16="http://schemas.microsoft.com/office/drawing/2014/main" id="{B6DF2D05-5019-1FDB-A840-9D59A746806E}"/>
            </a:ext>
          </a:extLst>
        </xdr:cNvPr>
        <xdr:cNvSpPr/>
      </xdr:nvSpPr>
      <xdr:spPr>
        <a:xfrm>
          <a:off x="5181600" y="866775"/>
          <a:ext cx="1943100" cy="1190625"/>
        </a:xfrm>
        <a:prstGeom prst="homePlate">
          <a:avLst/>
        </a:prstGeom>
        <a:solidFill>
          <a:schemeClr val="accent3">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it-IT" sz="1400"/>
            <a:t>Mapping, characterization and analysis of relevant private actors</a:t>
          </a:r>
        </a:p>
      </xdr:txBody>
    </xdr:sp>
    <xdr:clientData/>
  </xdr:twoCellAnchor>
  <xdr:twoCellAnchor>
    <xdr:from>
      <xdr:col>11</xdr:col>
      <xdr:colOff>0</xdr:colOff>
      <xdr:row>5</xdr:row>
      <xdr:rowOff>0</xdr:rowOff>
    </xdr:from>
    <xdr:to>
      <xdr:col>14</xdr:col>
      <xdr:colOff>0</xdr:colOff>
      <xdr:row>12</xdr:row>
      <xdr:rowOff>57150</xdr:rowOff>
    </xdr:to>
    <xdr:sp macro="" textlink="">
      <xdr:nvSpPr>
        <xdr:cNvPr id="13" name="Seta: Pentágono 12">
          <a:extLst>
            <a:ext uri="{FF2B5EF4-FFF2-40B4-BE49-F238E27FC236}">
              <a16:creationId xmlns:a16="http://schemas.microsoft.com/office/drawing/2014/main" id="{9301B1EC-8313-87A8-1B79-B9CE632CF97C}"/>
            </a:ext>
          </a:extLst>
        </xdr:cNvPr>
        <xdr:cNvSpPr/>
      </xdr:nvSpPr>
      <xdr:spPr>
        <a:xfrm>
          <a:off x="7124700" y="866775"/>
          <a:ext cx="1943100" cy="1190625"/>
        </a:xfrm>
        <a:prstGeom prst="homePlate">
          <a:avLst/>
        </a:prstGeom>
        <a:solidFill>
          <a:schemeClr val="accent3">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it-IT" sz="1400"/>
            <a:t>Analysis of the most relevant Value Chains and list of necessary interventions</a:t>
          </a:r>
        </a:p>
      </xdr:txBody>
    </xdr:sp>
    <xdr:clientData/>
  </xdr:twoCellAnchor>
  <xdr:twoCellAnchor>
    <xdr:from>
      <xdr:col>14</xdr:col>
      <xdr:colOff>0</xdr:colOff>
      <xdr:row>5</xdr:row>
      <xdr:rowOff>0</xdr:rowOff>
    </xdr:from>
    <xdr:to>
      <xdr:col>17</xdr:col>
      <xdr:colOff>0</xdr:colOff>
      <xdr:row>12</xdr:row>
      <xdr:rowOff>57150</xdr:rowOff>
    </xdr:to>
    <xdr:sp macro="" textlink="">
      <xdr:nvSpPr>
        <xdr:cNvPr id="15" name="Seta: Pentágono 14">
          <a:extLst>
            <a:ext uri="{FF2B5EF4-FFF2-40B4-BE49-F238E27FC236}">
              <a16:creationId xmlns:a16="http://schemas.microsoft.com/office/drawing/2014/main" id="{AA134F76-20F4-28F1-226D-8A1A49324D73}"/>
            </a:ext>
          </a:extLst>
        </xdr:cNvPr>
        <xdr:cNvSpPr/>
      </xdr:nvSpPr>
      <xdr:spPr>
        <a:xfrm>
          <a:off x="9067800" y="866775"/>
          <a:ext cx="1943100" cy="1190625"/>
        </a:xfrm>
        <a:prstGeom prst="homePlate">
          <a:avLst/>
        </a:prstGeom>
        <a:solidFill>
          <a:schemeClr val="accent3">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it-IT" sz="1400"/>
            <a:t>Assessment of the development of the most relevant Value Chains for the segment</a:t>
          </a:r>
        </a:p>
        <a:p>
          <a:pPr algn="l">
            <a:lnSpc>
              <a:spcPts val="1200"/>
            </a:lnSpc>
          </a:pPr>
          <a:endParaRPr lang="pt-PT" sz="1400" kern="1200">
            <a:solidFill>
              <a:schemeClr val="bg1"/>
            </a:solidFill>
          </a:endParaRPr>
        </a:p>
      </xdr:txBody>
    </xdr:sp>
    <xdr:clientData/>
  </xdr:twoCellAnchor>
  <xdr:twoCellAnchor>
    <xdr:from>
      <xdr:col>5</xdr:col>
      <xdr:colOff>28863</xdr:colOff>
      <xdr:row>29</xdr:row>
      <xdr:rowOff>0</xdr:rowOff>
    </xdr:from>
    <xdr:to>
      <xdr:col>8</xdr:col>
      <xdr:colOff>28863</xdr:colOff>
      <xdr:row>36</xdr:row>
      <xdr:rowOff>57150</xdr:rowOff>
    </xdr:to>
    <xdr:sp macro="" textlink="">
      <xdr:nvSpPr>
        <xdr:cNvPr id="19" name="Seta: Pentágono 18">
          <a:extLst>
            <a:ext uri="{FF2B5EF4-FFF2-40B4-BE49-F238E27FC236}">
              <a16:creationId xmlns:a16="http://schemas.microsoft.com/office/drawing/2014/main" id="{F6C0F6ED-01EE-8D50-A93B-796A11D274D3}"/>
            </a:ext>
          </a:extLst>
        </xdr:cNvPr>
        <xdr:cNvSpPr/>
      </xdr:nvSpPr>
      <xdr:spPr>
        <a:xfrm>
          <a:off x="3059545" y="4810606"/>
          <a:ext cx="1856894" cy="1202074"/>
        </a:xfrm>
        <a:prstGeom prst="homePlate">
          <a:avLst/>
        </a:prstGeom>
        <a:solidFill>
          <a:schemeClr val="accent3">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it-IT" sz="1400"/>
            <a:t>Clustering and prioritization of key interventions for the Value Chain</a:t>
          </a:r>
        </a:p>
      </xdr:txBody>
    </xdr:sp>
    <xdr:clientData/>
  </xdr:twoCellAnchor>
  <xdr:twoCellAnchor>
    <xdr:from>
      <xdr:col>8</xdr:col>
      <xdr:colOff>0</xdr:colOff>
      <xdr:row>29</xdr:row>
      <xdr:rowOff>0</xdr:rowOff>
    </xdr:from>
    <xdr:to>
      <xdr:col>11</xdr:col>
      <xdr:colOff>0</xdr:colOff>
      <xdr:row>36</xdr:row>
      <xdr:rowOff>57150</xdr:rowOff>
    </xdr:to>
    <xdr:sp macro="" textlink="">
      <xdr:nvSpPr>
        <xdr:cNvPr id="21" name="Seta: Pentágono 20">
          <a:extLst>
            <a:ext uri="{FF2B5EF4-FFF2-40B4-BE49-F238E27FC236}">
              <a16:creationId xmlns:a16="http://schemas.microsoft.com/office/drawing/2014/main" id="{E9A14FCB-C7D3-B915-FF42-79CCDFD643AE}"/>
            </a:ext>
          </a:extLst>
        </xdr:cNvPr>
        <xdr:cNvSpPr/>
      </xdr:nvSpPr>
      <xdr:spPr>
        <a:xfrm>
          <a:off x="5181600" y="4752975"/>
          <a:ext cx="1943100" cy="1190625"/>
        </a:xfrm>
        <a:prstGeom prst="homePlate">
          <a:avLst/>
        </a:prstGeom>
        <a:solidFill>
          <a:schemeClr val="accent3">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it-IT" sz="1400"/>
            <a:t>Relevant economic data and quick analysis</a:t>
          </a:r>
        </a:p>
      </xdr:txBody>
    </xdr:sp>
    <xdr:clientData/>
  </xdr:twoCellAnchor>
  <xdr:twoCellAnchor>
    <xdr:from>
      <xdr:col>11</xdr:col>
      <xdr:colOff>0</xdr:colOff>
      <xdr:row>29</xdr:row>
      <xdr:rowOff>0</xdr:rowOff>
    </xdr:from>
    <xdr:to>
      <xdr:col>14</xdr:col>
      <xdr:colOff>0</xdr:colOff>
      <xdr:row>36</xdr:row>
      <xdr:rowOff>57150</xdr:rowOff>
    </xdr:to>
    <xdr:sp macro="" textlink="">
      <xdr:nvSpPr>
        <xdr:cNvPr id="22" name="Seta: Pentágono 21">
          <a:extLst>
            <a:ext uri="{FF2B5EF4-FFF2-40B4-BE49-F238E27FC236}">
              <a16:creationId xmlns:a16="http://schemas.microsoft.com/office/drawing/2014/main" id="{E0930F55-F815-DDF4-521D-B607BD23007D}"/>
            </a:ext>
          </a:extLst>
        </xdr:cNvPr>
        <xdr:cNvSpPr/>
      </xdr:nvSpPr>
      <xdr:spPr>
        <a:xfrm>
          <a:off x="7124700" y="4752975"/>
          <a:ext cx="1943100" cy="1190625"/>
        </a:xfrm>
        <a:prstGeom prst="homePlate">
          <a:avLst/>
        </a:prstGeom>
        <a:solidFill>
          <a:schemeClr val="accent3">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it-IT" sz="1400"/>
            <a:t>Dados econômicos relevantes e análises rápidas</a:t>
          </a:r>
        </a:p>
      </xdr:txBody>
    </xdr:sp>
    <xdr:clientData/>
  </xdr:twoCellAnchor>
  <xdr:twoCellAnchor>
    <xdr:from>
      <xdr:col>14</xdr:col>
      <xdr:colOff>0</xdr:colOff>
      <xdr:row>29</xdr:row>
      <xdr:rowOff>0</xdr:rowOff>
    </xdr:from>
    <xdr:to>
      <xdr:col>17</xdr:col>
      <xdr:colOff>0</xdr:colOff>
      <xdr:row>36</xdr:row>
      <xdr:rowOff>57150</xdr:rowOff>
    </xdr:to>
    <xdr:sp macro="" textlink="">
      <xdr:nvSpPr>
        <xdr:cNvPr id="23" name="Seta: Pentágono 22">
          <a:extLst>
            <a:ext uri="{FF2B5EF4-FFF2-40B4-BE49-F238E27FC236}">
              <a16:creationId xmlns:a16="http://schemas.microsoft.com/office/drawing/2014/main" id="{D1C89A1F-DCCF-71E1-AF5D-41B99BB10550}"/>
            </a:ext>
          </a:extLst>
        </xdr:cNvPr>
        <xdr:cNvSpPr/>
      </xdr:nvSpPr>
      <xdr:spPr>
        <a:xfrm>
          <a:off x="9067800" y="4752975"/>
          <a:ext cx="1943100" cy="1190625"/>
        </a:xfrm>
        <a:prstGeom prst="homePlate">
          <a:avLst/>
        </a:prstGeom>
        <a:solidFill>
          <a:schemeClr val="accent3">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it-IT" sz="1400"/>
            <a:t>Pre-identification of investment opportunities in CAAM and their functionality</a:t>
          </a:r>
        </a:p>
      </xdr:txBody>
    </xdr:sp>
    <xdr:clientData/>
  </xdr:twoCellAnchor>
  <xdr:twoCellAnchor>
    <xdr:from>
      <xdr:col>8</xdr:col>
      <xdr:colOff>0</xdr:colOff>
      <xdr:row>13</xdr:row>
      <xdr:rowOff>0</xdr:rowOff>
    </xdr:from>
    <xdr:to>
      <xdr:col>11</xdr:col>
      <xdr:colOff>0</xdr:colOff>
      <xdr:row>27</xdr:row>
      <xdr:rowOff>85724</xdr:rowOff>
    </xdr:to>
    <xdr:sp macro="" textlink="">
      <xdr:nvSpPr>
        <xdr:cNvPr id="28" name="Fluxograma: Processo Alternativo 27">
          <a:extLst>
            <a:ext uri="{FF2B5EF4-FFF2-40B4-BE49-F238E27FC236}">
              <a16:creationId xmlns:a16="http://schemas.microsoft.com/office/drawing/2014/main" id="{BF21086C-A96C-18E7-0B57-B3D0BC3EC68D}"/>
            </a:ext>
          </a:extLst>
        </xdr:cNvPr>
        <xdr:cNvSpPr/>
      </xdr:nvSpPr>
      <xdr:spPr>
        <a:xfrm>
          <a:off x="5181600" y="2162175"/>
          <a:ext cx="1943100" cy="2362199"/>
        </a:xfrm>
        <a:prstGeom prst="flowChartAlternateProcess">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marL="171450" marR="0" lvl="0" indent="-171450" defTabSz="914400" eaLnBrk="1" fontAlgn="auto" latinLnBrk="0" hangingPunct="1">
            <a:lnSpc>
              <a:spcPts val="1300"/>
            </a:lnSpc>
            <a:spcBef>
              <a:spcPts val="0"/>
            </a:spcBef>
            <a:spcAft>
              <a:spcPts val="0"/>
            </a:spcAft>
            <a:buClrTx/>
            <a:buSzTx/>
            <a:buFont typeface="Wingdings" panose="05000000000000000000" pitchFamily="2" charset="2"/>
            <a:buChar char="ü"/>
            <a:tabLst/>
            <a:defRPr/>
          </a:pPr>
          <a:r>
            <a:rPr lang="it-IT" sz="1200"/>
            <a:t>Identification and brief characterization</a:t>
          </a:r>
          <a:endParaRPr lang="pt-PT" sz="1200" b="0" baseline="0">
            <a:solidFill>
              <a:srgbClr val="002060"/>
            </a:solidFill>
            <a:effectLst/>
            <a:latin typeface="+mn-lt"/>
            <a:ea typeface="+mn-ea"/>
            <a:cs typeface="+mn-cs"/>
          </a:endParaRPr>
        </a:p>
        <a:p>
          <a:pPr marL="171450" marR="0" lvl="0" indent="-171450" defTabSz="914400" eaLnBrk="1" fontAlgn="auto" latinLnBrk="0" hangingPunct="1">
            <a:lnSpc>
              <a:spcPts val="1300"/>
            </a:lnSpc>
            <a:spcBef>
              <a:spcPts val="0"/>
            </a:spcBef>
            <a:spcAft>
              <a:spcPts val="0"/>
            </a:spcAft>
            <a:buClrTx/>
            <a:buSzTx/>
            <a:buFont typeface="Wingdings" panose="05000000000000000000" pitchFamily="2" charset="2"/>
            <a:buChar char="ü"/>
            <a:tabLst/>
            <a:defRPr/>
          </a:pPr>
          <a:r>
            <a:rPr lang="it-IT" sz="1200"/>
            <a:t>Analyze the role in the value chain and inclusive models</a:t>
          </a:r>
          <a:endParaRPr lang="pt-PT" sz="1200" b="0" baseline="0">
            <a:solidFill>
              <a:srgbClr val="002060"/>
            </a:solidFill>
            <a:effectLst/>
            <a:latin typeface="+mn-lt"/>
            <a:ea typeface="+mn-ea"/>
            <a:cs typeface="+mn-cs"/>
          </a:endParaRPr>
        </a:p>
        <a:p>
          <a:pPr marL="171450" marR="0" lvl="0" indent="-171450" defTabSz="914400" eaLnBrk="1" fontAlgn="auto" latinLnBrk="0" hangingPunct="1">
            <a:lnSpc>
              <a:spcPts val="1300"/>
            </a:lnSpc>
            <a:spcBef>
              <a:spcPts val="0"/>
            </a:spcBef>
            <a:spcAft>
              <a:spcPts val="0"/>
            </a:spcAft>
            <a:buClrTx/>
            <a:buSzTx/>
            <a:buFont typeface="Wingdings" panose="05000000000000000000" pitchFamily="2" charset="2"/>
            <a:buChar char="ü"/>
            <a:tabLst/>
            <a:defRPr/>
          </a:pPr>
          <a:r>
            <a:rPr lang="it-IT" sz="1200" b="1"/>
            <a:t>Result</a:t>
          </a:r>
          <a:r>
            <a:rPr lang="it-IT" sz="1200"/>
            <a:t> </a:t>
          </a:r>
          <a:r>
            <a:rPr lang="it-IT" sz="1200" b="1"/>
            <a:t>for CAAM: </a:t>
          </a:r>
          <a:r>
            <a:rPr lang="it-IT" sz="1200"/>
            <a:t>Know gaps and potential for leveraging and prioritizing Value Chains and geographies</a:t>
          </a:r>
        </a:p>
        <a:p>
          <a:pPr algn="l">
            <a:lnSpc>
              <a:spcPts val="1400"/>
            </a:lnSpc>
          </a:pPr>
          <a:endParaRPr lang="pt-PT" sz="1100" kern="1200"/>
        </a:p>
      </xdr:txBody>
    </xdr:sp>
    <xdr:clientData/>
  </xdr:twoCellAnchor>
  <xdr:twoCellAnchor>
    <xdr:from>
      <xdr:col>11</xdr:col>
      <xdr:colOff>0</xdr:colOff>
      <xdr:row>13</xdr:row>
      <xdr:rowOff>0</xdr:rowOff>
    </xdr:from>
    <xdr:to>
      <xdr:col>14</xdr:col>
      <xdr:colOff>0</xdr:colOff>
      <xdr:row>27</xdr:row>
      <xdr:rowOff>85724</xdr:rowOff>
    </xdr:to>
    <xdr:sp macro="" textlink="">
      <xdr:nvSpPr>
        <xdr:cNvPr id="29" name="Fluxograma: Processo Alternativo 28">
          <a:extLst>
            <a:ext uri="{FF2B5EF4-FFF2-40B4-BE49-F238E27FC236}">
              <a16:creationId xmlns:a16="http://schemas.microsoft.com/office/drawing/2014/main" id="{FD98341F-D56D-A849-AD22-A6645F00EA77}"/>
            </a:ext>
          </a:extLst>
        </xdr:cNvPr>
        <xdr:cNvSpPr/>
      </xdr:nvSpPr>
      <xdr:spPr>
        <a:xfrm>
          <a:off x="7124700" y="2162175"/>
          <a:ext cx="1943100" cy="2362199"/>
        </a:xfrm>
        <a:prstGeom prst="flowChartAlternateProcess">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marL="171450" marR="0" lvl="0" indent="-171450" defTabSz="914400" eaLnBrk="1" fontAlgn="auto" latinLnBrk="0" hangingPunct="1">
            <a:lnSpc>
              <a:spcPts val="1100"/>
            </a:lnSpc>
            <a:spcBef>
              <a:spcPts val="0"/>
            </a:spcBef>
            <a:spcAft>
              <a:spcPts val="0"/>
            </a:spcAft>
            <a:buClrTx/>
            <a:buSzTx/>
            <a:buFont typeface="Wingdings" panose="05000000000000000000" pitchFamily="2" charset="2"/>
            <a:buChar char="ü"/>
            <a:tabLst/>
            <a:defRPr/>
          </a:pPr>
          <a:r>
            <a:rPr lang="it-IT" sz="1200"/>
            <a:t>Identification and summary characterization</a:t>
          </a:r>
        </a:p>
        <a:p>
          <a:pPr marL="171450" marR="0" lvl="0" indent="-171450" defTabSz="914400" eaLnBrk="1" fontAlgn="auto" latinLnBrk="0" hangingPunct="1">
            <a:lnSpc>
              <a:spcPts val="1100"/>
            </a:lnSpc>
            <a:spcBef>
              <a:spcPts val="0"/>
            </a:spcBef>
            <a:spcAft>
              <a:spcPts val="0"/>
            </a:spcAft>
            <a:buClrTx/>
            <a:buSzTx/>
            <a:buFont typeface="Wingdings" panose="05000000000000000000" pitchFamily="2" charset="2"/>
            <a:buChar char="ü"/>
            <a:tabLst/>
            <a:defRPr/>
          </a:pPr>
          <a:r>
            <a:rPr lang="it-IT"/>
            <a:t>Strengths, weaknesses, threats and opportunities (SWOT)</a:t>
          </a:r>
        </a:p>
        <a:p>
          <a:pPr marL="171450" marR="0" lvl="0" indent="-171450" defTabSz="914400" eaLnBrk="1" fontAlgn="auto" latinLnBrk="0" hangingPunct="1">
            <a:lnSpc>
              <a:spcPts val="1100"/>
            </a:lnSpc>
            <a:spcBef>
              <a:spcPts val="0"/>
            </a:spcBef>
            <a:spcAft>
              <a:spcPts val="0"/>
            </a:spcAft>
            <a:buClrTx/>
            <a:buSzTx/>
            <a:buFont typeface="Wingdings" panose="05000000000000000000" pitchFamily="2" charset="2"/>
            <a:buChar char="ü"/>
            <a:tabLst/>
            <a:defRPr/>
          </a:pPr>
          <a:r>
            <a:rPr lang="it-IT"/>
            <a:t>Necessary interventions</a:t>
          </a:r>
        </a:p>
        <a:p>
          <a:pPr marL="171450" marR="0" lvl="0" indent="-171450" defTabSz="914400" eaLnBrk="1" fontAlgn="auto" latinLnBrk="0" hangingPunct="1">
            <a:lnSpc>
              <a:spcPts val="1100"/>
            </a:lnSpc>
            <a:spcBef>
              <a:spcPts val="0"/>
            </a:spcBef>
            <a:spcAft>
              <a:spcPts val="0"/>
            </a:spcAft>
            <a:buClrTx/>
            <a:buSzTx/>
            <a:buFont typeface="Wingdings" panose="05000000000000000000" pitchFamily="2" charset="2"/>
            <a:buChar char="ü"/>
            <a:tabLst/>
            <a:defRPr/>
          </a:pPr>
          <a:r>
            <a:rPr lang="it-IT" b="1"/>
            <a:t>Results for CAAM: </a:t>
          </a:r>
          <a:r>
            <a:rPr lang="it-IT"/>
            <a:t>Elements for design and investment</a:t>
          </a:r>
        </a:p>
        <a:p>
          <a:pPr algn="l"/>
          <a:endParaRPr lang="pt-PT" sz="1100" kern="1200"/>
        </a:p>
      </xdr:txBody>
    </xdr:sp>
    <xdr:clientData/>
  </xdr:twoCellAnchor>
  <xdr:twoCellAnchor>
    <xdr:from>
      <xdr:col>14</xdr:col>
      <xdr:colOff>0</xdr:colOff>
      <xdr:row>13</xdr:row>
      <xdr:rowOff>0</xdr:rowOff>
    </xdr:from>
    <xdr:to>
      <xdr:col>17</xdr:col>
      <xdr:colOff>0</xdr:colOff>
      <xdr:row>27</xdr:row>
      <xdr:rowOff>85724</xdr:rowOff>
    </xdr:to>
    <xdr:sp macro="" textlink="">
      <xdr:nvSpPr>
        <xdr:cNvPr id="30" name="Fluxograma: Processo Alternativo 29">
          <a:extLst>
            <a:ext uri="{FF2B5EF4-FFF2-40B4-BE49-F238E27FC236}">
              <a16:creationId xmlns:a16="http://schemas.microsoft.com/office/drawing/2014/main" id="{61A8ABD8-EC5D-5DAF-080B-FD795D389E8B}"/>
            </a:ext>
          </a:extLst>
        </xdr:cNvPr>
        <xdr:cNvSpPr/>
      </xdr:nvSpPr>
      <xdr:spPr>
        <a:xfrm>
          <a:off x="9067800" y="2162175"/>
          <a:ext cx="1943100" cy="2362199"/>
        </a:xfrm>
        <a:prstGeom prst="flowChartAlternateProcess">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marL="171450" marR="0" lvl="0" indent="-171450" defTabSz="914400" eaLnBrk="1" fontAlgn="auto" latinLnBrk="0" hangingPunct="1">
            <a:lnSpc>
              <a:spcPts val="1100"/>
            </a:lnSpc>
            <a:spcBef>
              <a:spcPts val="0"/>
            </a:spcBef>
            <a:spcAft>
              <a:spcPts val="0"/>
            </a:spcAft>
            <a:buClrTx/>
            <a:buSzTx/>
            <a:buFont typeface="Wingdings" panose="05000000000000000000" pitchFamily="2" charset="2"/>
            <a:buChar char="ü"/>
            <a:tabLst/>
            <a:defRPr/>
          </a:pPr>
          <a:r>
            <a:rPr lang="it-IT" sz="1200"/>
            <a:t>Quick identification of gaps and potential for intervention and investment by VC and by segment</a:t>
          </a:r>
        </a:p>
        <a:p>
          <a:pPr marL="171450" marR="0" lvl="0" indent="-171450" defTabSz="914400" eaLnBrk="1" fontAlgn="auto" latinLnBrk="0" hangingPunct="1">
            <a:lnSpc>
              <a:spcPts val="1100"/>
            </a:lnSpc>
            <a:spcBef>
              <a:spcPts val="0"/>
            </a:spcBef>
            <a:spcAft>
              <a:spcPts val="0"/>
            </a:spcAft>
            <a:buClrTx/>
            <a:buSzTx/>
            <a:buFont typeface="Wingdings" panose="05000000000000000000" pitchFamily="2" charset="2"/>
            <a:buChar char="ü"/>
            <a:tabLst/>
            <a:defRPr/>
          </a:pPr>
          <a:r>
            <a:rPr lang="it-IT" sz="1200" b="1"/>
            <a:t>Result</a:t>
          </a:r>
          <a:r>
            <a:rPr lang="it-IT" sz="1200"/>
            <a:t> </a:t>
          </a:r>
          <a:r>
            <a:rPr lang="it-IT" sz="1200" b="1"/>
            <a:t>for CAAM: </a:t>
          </a:r>
          <a:r>
            <a:rPr lang="it-IT" sz="1200"/>
            <a:t>Focus interventions and investments on VCs and segments with the greatest likelihood of rapid impact and sustainability</a:t>
          </a:r>
        </a:p>
        <a:p>
          <a:pPr marL="171450" indent="-171450">
            <a:lnSpc>
              <a:spcPts val="1100"/>
            </a:lnSpc>
            <a:buFont typeface="Wingdings" panose="05000000000000000000" pitchFamily="2" charset="2"/>
            <a:buChar char="ü"/>
          </a:pPr>
          <a:endParaRPr lang="pt-PT" sz="1200" b="0" kern="0" baseline="0">
            <a:solidFill>
              <a:srgbClr val="002060"/>
            </a:solidFill>
            <a:effectLst/>
            <a:latin typeface="+mn-lt"/>
            <a:ea typeface="+mn-ea"/>
            <a:cs typeface="+mn-cs"/>
          </a:endParaRPr>
        </a:p>
      </xdr:txBody>
    </xdr:sp>
    <xdr:clientData/>
  </xdr:twoCellAnchor>
  <xdr:twoCellAnchor>
    <xdr:from>
      <xdr:col>2</xdr:col>
      <xdr:colOff>0</xdr:colOff>
      <xdr:row>29</xdr:row>
      <xdr:rowOff>0</xdr:rowOff>
    </xdr:from>
    <xdr:to>
      <xdr:col>5</xdr:col>
      <xdr:colOff>0</xdr:colOff>
      <xdr:row>36</xdr:row>
      <xdr:rowOff>57150</xdr:rowOff>
    </xdr:to>
    <xdr:sp macro="" textlink="">
      <xdr:nvSpPr>
        <xdr:cNvPr id="33" name="Seta: Pentágono 32">
          <a:extLst>
            <a:ext uri="{FF2B5EF4-FFF2-40B4-BE49-F238E27FC236}">
              <a16:creationId xmlns:a16="http://schemas.microsoft.com/office/drawing/2014/main" id="{A5FC7572-DAEF-07DA-0708-197D8F0F1CA6}"/>
            </a:ext>
          </a:extLst>
        </xdr:cNvPr>
        <xdr:cNvSpPr/>
      </xdr:nvSpPr>
      <xdr:spPr>
        <a:xfrm>
          <a:off x="1295400" y="4752975"/>
          <a:ext cx="1943100" cy="1190625"/>
        </a:xfrm>
        <a:prstGeom prst="homePlate">
          <a:avLst/>
        </a:prstGeom>
        <a:solidFill>
          <a:schemeClr val="accent3">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it-IT" sz="1400"/>
            <a:t>Relevance and Prioritization of Value Chains and strategic ge- graphical analysis</a:t>
          </a:r>
        </a:p>
      </xdr:txBody>
    </xdr:sp>
    <xdr:clientData/>
  </xdr:twoCellAnchor>
  <xdr:twoCellAnchor>
    <xdr:from>
      <xdr:col>2</xdr:col>
      <xdr:colOff>0</xdr:colOff>
      <xdr:row>37</xdr:row>
      <xdr:rowOff>0</xdr:rowOff>
    </xdr:from>
    <xdr:to>
      <xdr:col>5</xdr:col>
      <xdr:colOff>0</xdr:colOff>
      <xdr:row>51</xdr:row>
      <xdr:rowOff>85724</xdr:rowOff>
    </xdr:to>
    <xdr:sp macro="" textlink="">
      <xdr:nvSpPr>
        <xdr:cNvPr id="34" name="Fluxograma: Processo Alternativo 33">
          <a:extLst>
            <a:ext uri="{FF2B5EF4-FFF2-40B4-BE49-F238E27FC236}">
              <a16:creationId xmlns:a16="http://schemas.microsoft.com/office/drawing/2014/main" id="{3932CC03-E1C5-F473-62C7-1075A0BF1724}"/>
            </a:ext>
          </a:extLst>
        </xdr:cNvPr>
        <xdr:cNvSpPr/>
      </xdr:nvSpPr>
      <xdr:spPr>
        <a:xfrm>
          <a:off x="1295400" y="6048375"/>
          <a:ext cx="1943100" cy="2362199"/>
        </a:xfrm>
        <a:prstGeom prst="flowChartAlternateProcess">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marL="171450" marR="0" lvl="0" indent="-171450" defTabSz="914400" eaLnBrk="1" fontAlgn="auto" latinLnBrk="0" hangingPunct="1">
            <a:lnSpc>
              <a:spcPts val="1200"/>
            </a:lnSpc>
            <a:spcBef>
              <a:spcPts val="0"/>
            </a:spcBef>
            <a:spcAft>
              <a:spcPts val="0"/>
            </a:spcAft>
            <a:buClrTx/>
            <a:buSzTx/>
            <a:buFont typeface="Wingdings" panose="05000000000000000000" pitchFamily="2" charset="2"/>
            <a:buChar char="ü"/>
            <a:tabLst/>
            <a:defRPr/>
          </a:pPr>
          <a:r>
            <a:rPr lang="it-IT"/>
            <a:t>Matrix with evaluation indicators for the VCs pre-selected as relevant and strategic priorities for the country and Manica corridor and province</a:t>
          </a:r>
        </a:p>
        <a:p>
          <a:pPr marL="171450" marR="0" lvl="0" indent="-171450" defTabSz="914400" eaLnBrk="1" fontAlgn="auto" latinLnBrk="0" hangingPunct="1">
            <a:lnSpc>
              <a:spcPts val="1200"/>
            </a:lnSpc>
            <a:spcBef>
              <a:spcPts val="0"/>
            </a:spcBef>
            <a:spcAft>
              <a:spcPts val="0"/>
            </a:spcAft>
            <a:buClrTx/>
            <a:buSzTx/>
            <a:buFont typeface="Wingdings" panose="05000000000000000000" pitchFamily="2" charset="2"/>
            <a:buChar char="ü"/>
            <a:tabLst/>
            <a:defRPr/>
          </a:pPr>
          <a:r>
            <a:rPr lang="it-IT" b="1"/>
            <a:t>Result</a:t>
          </a:r>
          <a:r>
            <a:rPr lang="it-IT"/>
            <a:t> </a:t>
          </a:r>
          <a:r>
            <a:rPr lang="it-IT" b="1"/>
            <a:t>for CAAM</a:t>
          </a:r>
          <a:r>
            <a:rPr lang="it-IT"/>
            <a:t>: prioritization of VCs and geographies</a:t>
          </a:r>
        </a:p>
      </xdr:txBody>
    </xdr:sp>
    <xdr:clientData/>
  </xdr:twoCellAnchor>
  <xdr:twoCellAnchor>
    <xdr:from>
      <xdr:col>17</xdr:col>
      <xdr:colOff>0</xdr:colOff>
      <xdr:row>7</xdr:row>
      <xdr:rowOff>0</xdr:rowOff>
    </xdr:from>
    <xdr:to>
      <xdr:col>18</xdr:col>
      <xdr:colOff>0</xdr:colOff>
      <xdr:row>11</xdr:row>
      <xdr:rowOff>0</xdr:rowOff>
    </xdr:to>
    <xdr:sp macro="" textlink="">
      <xdr:nvSpPr>
        <xdr:cNvPr id="35" name="Seta: Movimento Para a Direita 34">
          <a:extLst>
            <a:ext uri="{FF2B5EF4-FFF2-40B4-BE49-F238E27FC236}">
              <a16:creationId xmlns:a16="http://schemas.microsoft.com/office/drawing/2014/main" id="{070C15BE-FB24-5B1C-1D68-4C9C0DCE21FF}"/>
            </a:ext>
          </a:extLst>
        </xdr:cNvPr>
        <xdr:cNvSpPr/>
      </xdr:nvSpPr>
      <xdr:spPr>
        <a:xfrm>
          <a:off x="11010900" y="1190625"/>
          <a:ext cx="647700" cy="647700"/>
        </a:xfrm>
        <a:prstGeom prst="stripedRightArrow">
          <a:avLst/>
        </a:prstGeom>
        <a:solidFill>
          <a:schemeClr val="accent2">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0</xdr:col>
      <xdr:colOff>581025</xdr:colOff>
      <xdr:row>30</xdr:row>
      <xdr:rowOff>57150</xdr:rowOff>
    </xdr:from>
    <xdr:to>
      <xdr:col>2</xdr:col>
      <xdr:colOff>0</xdr:colOff>
      <xdr:row>34</xdr:row>
      <xdr:rowOff>123825</xdr:rowOff>
    </xdr:to>
    <xdr:pic>
      <xdr:nvPicPr>
        <xdr:cNvPr id="724569" name="Imagem 35">
          <a:extLst>
            <a:ext uri="{FF2B5EF4-FFF2-40B4-BE49-F238E27FC236}">
              <a16:creationId xmlns:a16="http://schemas.microsoft.com/office/drawing/2014/main" id="{156E2B30-DE6A-0FDE-C9C1-8B79D63922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981575"/>
          <a:ext cx="6381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37</xdr:row>
      <xdr:rowOff>0</xdr:rowOff>
    </xdr:from>
    <xdr:to>
      <xdr:col>8</xdr:col>
      <xdr:colOff>0</xdr:colOff>
      <xdr:row>51</xdr:row>
      <xdr:rowOff>85724</xdr:rowOff>
    </xdr:to>
    <xdr:sp macro="" textlink="">
      <xdr:nvSpPr>
        <xdr:cNvPr id="37" name="Fluxograma: Processo Alternativo 36">
          <a:extLst>
            <a:ext uri="{FF2B5EF4-FFF2-40B4-BE49-F238E27FC236}">
              <a16:creationId xmlns:a16="http://schemas.microsoft.com/office/drawing/2014/main" id="{8F94B14B-6927-B13C-24C0-B9EF471C1083}"/>
            </a:ext>
          </a:extLst>
        </xdr:cNvPr>
        <xdr:cNvSpPr/>
      </xdr:nvSpPr>
      <xdr:spPr>
        <a:xfrm>
          <a:off x="3238500" y="6048375"/>
          <a:ext cx="1943100" cy="2362199"/>
        </a:xfrm>
        <a:prstGeom prst="flowChartAlternateProcess">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marL="171450" marR="0" lvl="0" indent="-171450" defTabSz="914400" eaLnBrk="1" fontAlgn="auto" latinLnBrk="0" hangingPunct="1">
            <a:lnSpc>
              <a:spcPts val="1100"/>
            </a:lnSpc>
            <a:spcBef>
              <a:spcPts val="0"/>
            </a:spcBef>
            <a:spcAft>
              <a:spcPts val="0"/>
            </a:spcAft>
            <a:buClrTx/>
            <a:buSzTx/>
            <a:buFont typeface="Wingdings" panose="05000000000000000000" pitchFamily="2" charset="2"/>
            <a:buChar char="ü"/>
            <a:tabLst/>
            <a:defRPr/>
          </a:pPr>
          <a:r>
            <a:rPr lang="it-IT"/>
            <a:t>Summary of the overall interventions and investments needed to strengthen and boost priority VCs</a:t>
          </a:r>
        </a:p>
        <a:p>
          <a:pPr marL="171450" indent="-171450">
            <a:lnSpc>
              <a:spcPts val="1100"/>
            </a:lnSpc>
            <a:buFont typeface="Wingdings" panose="05000000000000000000" pitchFamily="2" charset="2"/>
            <a:buChar char="ü"/>
          </a:pPr>
          <a:endParaRPr lang="pt-PT" sz="1100" kern="1200" baseline="0"/>
        </a:p>
        <a:p>
          <a:pPr marL="171450" marR="0" lvl="0" indent="-171450" defTabSz="914400" eaLnBrk="1" fontAlgn="auto" latinLnBrk="0" hangingPunct="1">
            <a:lnSpc>
              <a:spcPts val="1000"/>
            </a:lnSpc>
            <a:spcBef>
              <a:spcPts val="0"/>
            </a:spcBef>
            <a:spcAft>
              <a:spcPts val="0"/>
            </a:spcAft>
            <a:buClrTx/>
            <a:buSzTx/>
            <a:buFont typeface="Wingdings" panose="05000000000000000000" pitchFamily="2" charset="2"/>
            <a:buChar char="ü"/>
            <a:tabLst/>
            <a:defRPr/>
          </a:pPr>
          <a:r>
            <a:rPr lang="it-IT" b="1"/>
            <a:t>Result</a:t>
          </a:r>
          <a:r>
            <a:rPr lang="it-IT"/>
            <a:t> </a:t>
          </a:r>
          <a:r>
            <a:rPr lang="it-IT" b="1"/>
            <a:t>for CAAM</a:t>
          </a:r>
          <a:r>
            <a:rPr lang="it-IT"/>
            <a:t>: identify and prioritize investments with the greatest and fastest impact, which will boost their sustainability</a:t>
          </a:r>
        </a:p>
        <a:p>
          <a:pPr marL="171450" indent="-171450">
            <a:lnSpc>
              <a:spcPts val="1000"/>
            </a:lnSpc>
            <a:buFont typeface="Wingdings" panose="05000000000000000000" pitchFamily="2" charset="2"/>
            <a:buChar char="ü"/>
          </a:pPr>
          <a:endParaRPr lang="pt-PT" sz="1100" kern="1200"/>
        </a:p>
      </xdr:txBody>
    </xdr:sp>
    <xdr:clientData/>
  </xdr:twoCellAnchor>
  <xdr:twoCellAnchor>
    <xdr:from>
      <xdr:col>8</xdr:col>
      <xdr:colOff>0</xdr:colOff>
      <xdr:row>37</xdr:row>
      <xdr:rowOff>0</xdr:rowOff>
    </xdr:from>
    <xdr:to>
      <xdr:col>11</xdr:col>
      <xdr:colOff>0</xdr:colOff>
      <xdr:row>51</xdr:row>
      <xdr:rowOff>85724</xdr:rowOff>
    </xdr:to>
    <xdr:sp macro="" textlink="">
      <xdr:nvSpPr>
        <xdr:cNvPr id="38" name="Fluxograma: Processo Alternativo 37">
          <a:extLst>
            <a:ext uri="{FF2B5EF4-FFF2-40B4-BE49-F238E27FC236}">
              <a16:creationId xmlns:a16="http://schemas.microsoft.com/office/drawing/2014/main" id="{D569AC94-5E32-7238-C541-C73CA61E4F86}"/>
            </a:ext>
          </a:extLst>
        </xdr:cNvPr>
        <xdr:cNvSpPr/>
      </xdr:nvSpPr>
      <xdr:spPr>
        <a:xfrm>
          <a:off x="5181600" y="6048375"/>
          <a:ext cx="1943100" cy="2362199"/>
        </a:xfrm>
        <a:prstGeom prst="flowChartAlternateProcess">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marL="171450" marR="0" lvl="0" indent="-171450" defTabSz="914400" eaLnBrk="1" fontAlgn="auto" latinLnBrk="0" hangingPunct="1">
            <a:lnSpc>
              <a:spcPts val="1100"/>
            </a:lnSpc>
            <a:spcBef>
              <a:spcPts val="0"/>
            </a:spcBef>
            <a:spcAft>
              <a:spcPts val="0"/>
            </a:spcAft>
            <a:buClrTx/>
            <a:buSzTx/>
            <a:buFont typeface="Wingdings" panose="05000000000000000000" pitchFamily="2" charset="2"/>
            <a:buChar char="ü"/>
            <a:tabLst/>
            <a:defRPr/>
          </a:pPr>
          <a:r>
            <a:rPr lang="it-IT"/>
            <a:t>Presents the most relevant economic data for the definition and economic evaluation of the 3 economic models for the operation of CAAM</a:t>
          </a:r>
        </a:p>
        <a:p>
          <a:pPr marL="171450" indent="-171450">
            <a:lnSpc>
              <a:spcPts val="1100"/>
            </a:lnSpc>
            <a:buFont typeface="Wingdings" panose="05000000000000000000" pitchFamily="2" charset="2"/>
            <a:buChar char="ü"/>
          </a:pPr>
          <a:endParaRPr lang="pt-PT" sz="1100" kern="1200" baseline="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it-IT" b="1"/>
            <a:t>Result</a:t>
          </a:r>
          <a:r>
            <a:rPr lang="it-IT"/>
            <a:t> </a:t>
          </a:r>
          <a:r>
            <a:rPr lang="it-IT" b="1"/>
            <a:t>for CAAM</a:t>
          </a:r>
          <a:r>
            <a:rPr lang="it-IT"/>
            <a:t>: Indication of sizing and possible economic flows.</a:t>
          </a:r>
        </a:p>
        <a:p>
          <a:pPr marL="171450" indent="-171450">
            <a:buFont typeface="Wingdings" panose="05000000000000000000" pitchFamily="2" charset="2"/>
            <a:buChar char="ü"/>
          </a:pPr>
          <a:endParaRPr lang="pt-PT" sz="1100" kern="1200"/>
        </a:p>
      </xdr:txBody>
    </xdr:sp>
    <xdr:clientData/>
  </xdr:twoCellAnchor>
  <xdr:twoCellAnchor>
    <xdr:from>
      <xdr:col>10</xdr:col>
      <xdr:colOff>596516</xdr:colOff>
      <xdr:row>37</xdr:row>
      <xdr:rowOff>0</xdr:rowOff>
    </xdr:from>
    <xdr:to>
      <xdr:col>13</xdr:col>
      <xdr:colOff>596515</xdr:colOff>
      <xdr:row>51</xdr:row>
      <xdr:rowOff>85724</xdr:rowOff>
    </xdr:to>
    <xdr:sp macro="" textlink="">
      <xdr:nvSpPr>
        <xdr:cNvPr id="39" name="Fluxograma: Processo Alternativo 38">
          <a:extLst>
            <a:ext uri="{FF2B5EF4-FFF2-40B4-BE49-F238E27FC236}">
              <a16:creationId xmlns:a16="http://schemas.microsoft.com/office/drawing/2014/main" id="{E25662C4-9541-9668-0D23-10310E9A2DE2}"/>
            </a:ext>
          </a:extLst>
        </xdr:cNvPr>
        <xdr:cNvSpPr/>
      </xdr:nvSpPr>
      <xdr:spPr>
        <a:xfrm>
          <a:off x="6696364" y="6119091"/>
          <a:ext cx="1818409" cy="2375572"/>
        </a:xfrm>
        <a:prstGeom prst="flowChartAlternateProcess">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marL="171450" marR="0" lvl="0" indent="-171450" defTabSz="914400" eaLnBrk="1" fontAlgn="auto" latinLnBrk="0" hangingPunct="1">
            <a:lnSpc>
              <a:spcPts val="1000"/>
            </a:lnSpc>
            <a:spcBef>
              <a:spcPts val="0"/>
            </a:spcBef>
            <a:spcAft>
              <a:spcPts val="0"/>
            </a:spcAft>
            <a:buClrTx/>
            <a:buSzTx/>
            <a:buFont typeface="Wingdings" panose="05000000000000000000" pitchFamily="2" charset="2"/>
            <a:buChar char="ü"/>
            <a:tabLst/>
            <a:defRPr/>
          </a:pPr>
          <a:r>
            <a:rPr lang="it-IT"/>
            <a:t>Summarizes the most common possible economic approaches and a hybrid recommendation</a:t>
          </a:r>
        </a:p>
        <a:p>
          <a:pPr marL="171450" indent="-171450">
            <a:lnSpc>
              <a:spcPts val="1000"/>
            </a:lnSpc>
            <a:buFont typeface="Wingdings" panose="05000000000000000000" pitchFamily="2" charset="2"/>
            <a:buChar char="ü"/>
          </a:pPr>
          <a:endParaRPr lang="pt-PT" sz="1100" kern="1200" baseline="0"/>
        </a:p>
        <a:p>
          <a:pPr marL="171450" marR="0" lvl="0" indent="-171450" defTabSz="914400" eaLnBrk="1" fontAlgn="auto" latinLnBrk="0" hangingPunct="1">
            <a:lnSpc>
              <a:spcPts val="1200"/>
            </a:lnSpc>
            <a:spcBef>
              <a:spcPts val="0"/>
            </a:spcBef>
            <a:spcAft>
              <a:spcPts val="0"/>
            </a:spcAft>
            <a:buClrTx/>
            <a:buSzTx/>
            <a:buFont typeface="Wingdings" panose="05000000000000000000" pitchFamily="2" charset="2"/>
            <a:buChar char="ü"/>
            <a:tabLst/>
            <a:defRPr/>
          </a:pPr>
          <a:r>
            <a:rPr lang="it-IT" b="1"/>
            <a:t>Result</a:t>
          </a:r>
          <a:r>
            <a:rPr lang="it-IT"/>
            <a:t> </a:t>
          </a:r>
          <a:r>
            <a:rPr lang="it-IT" b="1"/>
            <a:t>for CAAM</a:t>
          </a:r>
          <a:r>
            <a:rPr lang="it-IT"/>
            <a:t>: development guidelines adapted to the specific context to formulate CAAM's 3 economic models</a:t>
          </a:r>
        </a:p>
        <a:p>
          <a:pPr marL="171450" indent="-171450">
            <a:lnSpc>
              <a:spcPts val="1200"/>
            </a:lnSpc>
            <a:buFont typeface="Wingdings" panose="05000000000000000000" pitchFamily="2" charset="2"/>
            <a:buChar char="ü"/>
          </a:pPr>
          <a:endParaRPr lang="pt-PT" sz="1100" kern="1200"/>
        </a:p>
      </xdr:txBody>
    </xdr:sp>
    <xdr:clientData/>
  </xdr:twoCellAnchor>
  <xdr:twoCellAnchor>
    <xdr:from>
      <xdr:col>14</xdr:col>
      <xdr:colOff>0</xdr:colOff>
      <xdr:row>37</xdr:row>
      <xdr:rowOff>0</xdr:rowOff>
    </xdr:from>
    <xdr:to>
      <xdr:col>17</xdr:col>
      <xdr:colOff>0</xdr:colOff>
      <xdr:row>51</xdr:row>
      <xdr:rowOff>85724</xdr:rowOff>
    </xdr:to>
    <xdr:sp macro="" textlink="">
      <xdr:nvSpPr>
        <xdr:cNvPr id="40" name="Fluxograma: Processo Alternativo 39">
          <a:extLst>
            <a:ext uri="{FF2B5EF4-FFF2-40B4-BE49-F238E27FC236}">
              <a16:creationId xmlns:a16="http://schemas.microsoft.com/office/drawing/2014/main" id="{FAE6150D-8D94-6E63-8AED-FDD98E3FDC29}"/>
            </a:ext>
          </a:extLst>
        </xdr:cNvPr>
        <xdr:cNvSpPr/>
      </xdr:nvSpPr>
      <xdr:spPr>
        <a:xfrm>
          <a:off x="9067800" y="6048375"/>
          <a:ext cx="1943100" cy="2362199"/>
        </a:xfrm>
        <a:prstGeom prst="flowChartAlternateProcess">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marL="171450" marR="0" lvl="0" indent="-171450" defTabSz="914400" eaLnBrk="1" fontAlgn="auto" latinLnBrk="0" hangingPunct="1">
            <a:lnSpc>
              <a:spcPts val="800"/>
            </a:lnSpc>
            <a:spcBef>
              <a:spcPts val="0"/>
            </a:spcBef>
            <a:spcAft>
              <a:spcPts val="0"/>
            </a:spcAft>
            <a:buClrTx/>
            <a:buSzTx/>
            <a:buFont typeface="Wingdings" panose="05000000000000000000" pitchFamily="2" charset="2"/>
            <a:buChar char="ü"/>
            <a:tabLst/>
            <a:defRPr/>
          </a:pPr>
          <a:r>
            <a:rPr lang="it-IT"/>
            <a:t>Recommends necessary anchor investments and their functionality</a:t>
          </a:r>
        </a:p>
        <a:p>
          <a:pPr marL="171450" indent="-171450">
            <a:lnSpc>
              <a:spcPts val="800"/>
            </a:lnSpc>
            <a:buFont typeface="Wingdings" panose="05000000000000000000" pitchFamily="2" charset="2"/>
            <a:buChar char="ü"/>
          </a:pPr>
          <a:endParaRPr lang="pt-PT" sz="1100" kern="1200" baseline="0"/>
        </a:p>
        <a:p>
          <a:pPr marL="171450" marR="0" lvl="0" indent="-171450" defTabSz="914400" eaLnBrk="1" fontAlgn="auto" latinLnBrk="0" hangingPunct="1">
            <a:lnSpc>
              <a:spcPts val="1100"/>
            </a:lnSpc>
            <a:spcBef>
              <a:spcPts val="0"/>
            </a:spcBef>
            <a:spcAft>
              <a:spcPts val="0"/>
            </a:spcAft>
            <a:buClrTx/>
            <a:buSzTx/>
            <a:buFont typeface="Wingdings" panose="05000000000000000000" pitchFamily="2" charset="2"/>
            <a:buChar char="ü"/>
            <a:tabLst/>
            <a:defRPr/>
          </a:pPr>
          <a:r>
            <a:rPr lang="it-IT" b="1"/>
            <a:t>Result</a:t>
          </a:r>
          <a:r>
            <a:rPr lang="it-IT"/>
            <a:t> </a:t>
          </a:r>
          <a:r>
            <a:rPr lang="it-IT" b="1"/>
            <a:t>for CAAM</a:t>
          </a:r>
          <a:r>
            <a:rPr lang="it-IT"/>
            <a:t>: provides input from the perspective of value chains and geography for the formulation of the 3 CAAM operating models and their economic analysis</a:t>
          </a:r>
        </a:p>
        <a:p>
          <a:pPr marL="171450" indent="-171450">
            <a:lnSpc>
              <a:spcPts val="1100"/>
            </a:lnSpc>
            <a:buFont typeface="Wingdings" panose="05000000000000000000" pitchFamily="2" charset="2"/>
            <a:buChar char="ü"/>
          </a:pPr>
          <a:endParaRPr lang="pt-PT" sz="1100" kern="12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93</xdr:row>
      <xdr:rowOff>104775</xdr:rowOff>
    </xdr:from>
    <xdr:to>
      <xdr:col>6</xdr:col>
      <xdr:colOff>476250</xdr:colOff>
      <xdr:row>133</xdr:row>
      <xdr:rowOff>123825</xdr:rowOff>
    </xdr:to>
    <xdr:pic>
      <xdr:nvPicPr>
        <xdr:cNvPr id="725542" name="Picture 1">
          <a:extLst>
            <a:ext uri="{FF2B5EF4-FFF2-40B4-BE49-F238E27FC236}">
              <a16:creationId xmlns:a16="http://schemas.microsoft.com/office/drawing/2014/main" id="{C284A937-962D-3E66-F75B-77BDF614B2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448050"/>
          <a:ext cx="4514850" cy="649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224457</xdr:colOff>
      <xdr:row>3</xdr:row>
      <xdr:rowOff>0</xdr:rowOff>
    </xdr:from>
    <xdr:to>
      <xdr:col>17</xdr:col>
      <xdr:colOff>248723</xdr:colOff>
      <xdr:row>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38" name="Tinta 37">
              <a:extLst>
                <a:ext uri="{FF2B5EF4-FFF2-40B4-BE49-F238E27FC236}">
                  <a16:creationId xmlns:a16="http://schemas.microsoft.com/office/drawing/2014/main" id="{2A19BD19-CFC8-E937-0144-69F66BEC41B7}"/>
                </a:ext>
              </a:extLst>
            </xdr14:cNvPr>
            <xdr14:cNvContentPartPr/>
          </xdr14:nvContentPartPr>
          <xdr14:nvPr macro=""/>
          <xdr14:xfrm>
            <a:off x="9844073" y="2440800"/>
            <a:ext cx="18720" cy="2880"/>
          </xdr14:xfrm>
        </xdr:contentPart>
      </mc:Choice>
      <mc:Fallback xmlns="">
        <xdr:pic>
          <xdr:nvPicPr>
            <xdr:cNvPr id="38" name="Tinta 37">
              <a:extLst>
                <a:ext uri="{FF2B5EF4-FFF2-40B4-BE49-F238E27FC236}">
                  <a16:creationId xmlns:a16="http://schemas.microsoft.com/office/drawing/2014/main" id="{2A19BD19-CFC8-E937-0144-69F66BEC41B7}"/>
                </a:ext>
              </a:extLst>
            </xdr:cNvPr>
            <xdr:cNvPicPr/>
          </xdr:nvPicPr>
          <xdr:blipFill>
            <a:blip xmlns:r="http://schemas.openxmlformats.org/officeDocument/2006/relationships" r:embed="rId3"/>
            <a:stretch>
              <a:fillRect/>
            </a:stretch>
          </xdr:blipFill>
          <xdr:spPr>
            <a:xfrm>
              <a:off x="9835243" y="2431800"/>
              <a:ext cx="36027" cy="20520"/>
            </a:xfrm>
            <a:prstGeom prst="rect">
              <a:avLst/>
            </a:prstGeom>
          </xdr:spPr>
        </xdr:pic>
      </mc:Fallback>
    </mc:AlternateContent>
    <xdr:clientData/>
  </xdr:twoCellAnchor>
  <xdr:twoCellAnchor editAs="oneCell">
    <xdr:from>
      <xdr:col>16</xdr:col>
      <xdr:colOff>304072</xdr:colOff>
      <xdr:row>3</xdr:row>
      <xdr:rowOff>0</xdr:rowOff>
    </xdr:from>
    <xdr:to>
      <xdr:col>16</xdr:col>
      <xdr:colOff>304072</xdr:colOff>
      <xdr:row>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701639" name="Tinta 701638">
              <a:extLst>
                <a:ext uri="{FF2B5EF4-FFF2-40B4-BE49-F238E27FC236}">
                  <a16:creationId xmlns:a16="http://schemas.microsoft.com/office/drawing/2014/main" id="{8957DAE0-8D4F-9632-2EF8-9EB103E0AF05}"/>
                </a:ext>
              </a:extLst>
            </xdr14:cNvPr>
            <xdr14:cNvContentPartPr/>
          </xdr14:nvContentPartPr>
          <xdr14:nvPr macro=""/>
          <xdr14:xfrm>
            <a:off x="9266993" y="1592640"/>
            <a:ext cx="19080" cy="9000"/>
          </xdr14:xfrm>
        </xdr:contentPart>
      </mc:Choice>
      <mc:Fallback xmlns="">
        <xdr:pic>
          <xdr:nvPicPr>
            <xdr:cNvPr id="701639" name="Tinta 701638">
              <a:extLst>
                <a:ext uri="{FF2B5EF4-FFF2-40B4-BE49-F238E27FC236}">
                  <a16:creationId xmlns:a16="http://schemas.microsoft.com/office/drawing/2014/main" id="{8957DAE0-8D4F-9632-2EF8-9EB103E0AF05}"/>
                </a:ext>
              </a:extLst>
            </xdr:cNvPr>
            <xdr:cNvPicPr/>
          </xdr:nvPicPr>
          <xdr:blipFill>
            <a:blip xmlns:r="http://schemas.openxmlformats.org/officeDocument/2006/relationships" r:embed="rId7"/>
            <a:stretch>
              <a:fillRect/>
            </a:stretch>
          </xdr:blipFill>
          <xdr:spPr>
            <a:xfrm>
              <a:off x="9258160" y="1583265"/>
              <a:ext cx="36393" cy="27375"/>
            </a:xfrm>
            <a:prstGeom prst="rect">
              <a:avLst/>
            </a:prstGeom>
          </xdr:spPr>
        </xdr:pic>
      </mc:Fallback>
    </mc:AlternateContent>
    <xdr:clientData/>
  </xdr:twoCellAnchor>
  <xdr:twoCellAnchor editAs="oneCell">
    <xdr:from>
      <xdr:col>15</xdr:col>
      <xdr:colOff>305399</xdr:colOff>
      <xdr:row>3</xdr:row>
      <xdr:rowOff>0</xdr:rowOff>
    </xdr:from>
    <xdr:to>
      <xdr:col>15</xdr:col>
      <xdr:colOff>305399</xdr:colOff>
      <xdr:row>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Tinta 7">
              <a:extLst>
                <a:ext uri="{FF2B5EF4-FFF2-40B4-BE49-F238E27FC236}">
                  <a16:creationId xmlns:a16="http://schemas.microsoft.com/office/drawing/2014/main" id="{95D2ABAF-4748-64E3-2180-B27C09BD3152}"/>
                </a:ext>
              </a:extLst>
            </xdr14:cNvPr>
            <xdr14:cNvContentPartPr/>
          </xdr14:nvContentPartPr>
          <xdr14:nvPr macro=""/>
          <xdr14:xfrm>
            <a:off x="11763869" y="1605685"/>
            <a:ext cx="11160" cy="3960"/>
          </xdr14:xfrm>
        </xdr:contentPart>
      </mc:Choice>
      <mc:Fallback xmlns="">
        <xdr:pic>
          <xdr:nvPicPr>
            <xdr:cNvPr id="8" name="Tinta 7">
              <a:extLst>
                <a:ext uri="{FF2B5EF4-FFF2-40B4-BE49-F238E27FC236}">
                  <a16:creationId xmlns:a16="http://schemas.microsoft.com/office/drawing/2014/main" id="{95D2ABAF-4748-64E3-2180-B27C09BD3152}"/>
                </a:ext>
              </a:extLst>
            </xdr:cNvPr>
            <xdr:cNvPicPr/>
          </xdr:nvPicPr>
          <xdr:blipFill>
            <a:blip xmlns:r="http://schemas.openxmlformats.org/officeDocument/2006/relationships" r:embed="rId11"/>
            <a:stretch>
              <a:fillRect/>
            </a:stretch>
          </xdr:blipFill>
          <xdr:spPr>
            <a:xfrm>
              <a:off x="11755150" y="1596685"/>
              <a:ext cx="28249" cy="21600"/>
            </a:xfrm>
            <a:prstGeom prst="rect">
              <a:avLst/>
            </a:prstGeom>
          </xdr:spPr>
        </xdr:pic>
      </mc:Fallback>
    </mc:AlternateContent>
    <xdr:clientData/>
  </xdr:twoCellAnchor>
  <xdr:twoCellAnchor>
    <xdr:from>
      <xdr:col>5</xdr:col>
      <xdr:colOff>590550</xdr:colOff>
      <xdr:row>52</xdr:row>
      <xdr:rowOff>142875</xdr:rowOff>
    </xdr:from>
    <xdr:to>
      <xdr:col>14</xdr:col>
      <xdr:colOff>76200</xdr:colOff>
      <xdr:row>124</xdr:row>
      <xdr:rowOff>66675</xdr:rowOff>
    </xdr:to>
    <xdr:pic>
      <xdr:nvPicPr>
        <xdr:cNvPr id="725550" name="Picture 1" descr="Uma imagem com texto, mapa, atlas, Tipo de letra&#10;&#10;Descrição gerada automaticamente">
          <a:extLst>
            <a:ext uri="{FF2B5EF4-FFF2-40B4-BE49-F238E27FC236}">
              <a16:creationId xmlns:a16="http://schemas.microsoft.com/office/drawing/2014/main" id="{B34AE191-9615-4CE5-2F17-B579217C276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933825" y="3324225"/>
          <a:ext cx="5410200" cy="510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131</xdr:row>
      <xdr:rowOff>142875</xdr:rowOff>
    </xdr:from>
    <xdr:to>
      <xdr:col>5</xdr:col>
      <xdr:colOff>447675</xdr:colOff>
      <xdr:row>157</xdr:row>
      <xdr:rowOff>57150</xdr:rowOff>
    </xdr:to>
    <xdr:pic>
      <xdr:nvPicPr>
        <xdr:cNvPr id="725551" name="Imagem 1">
          <a:extLst>
            <a:ext uri="{FF2B5EF4-FFF2-40B4-BE49-F238E27FC236}">
              <a16:creationId xmlns:a16="http://schemas.microsoft.com/office/drawing/2014/main" id="{3E17D259-B728-E6F0-6990-C44F4EC4A009}"/>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95300" y="9639300"/>
          <a:ext cx="3295650" cy="412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159</xdr:row>
      <xdr:rowOff>47625</xdr:rowOff>
    </xdr:from>
    <xdr:to>
      <xdr:col>5</xdr:col>
      <xdr:colOff>419100</xdr:colOff>
      <xdr:row>180</xdr:row>
      <xdr:rowOff>47625</xdr:rowOff>
    </xdr:to>
    <xdr:pic>
      <xdr:nvPicPr>
        <xdr:cNvPr id="725552" name="Imagem 2">
          <a:extLst>
            <a:ext uri="{FF2B5EF4-FFF2-40B4-BE49-F238E27FC236}">
              <a16:creationId xmlns:a16="http://schemas.microsoft.com/office/drawing/2014/main" id="{F144BAF2-8CD9-EDA2-CF30-3BFCCD70CA86}"/>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6225" y="14077950"/>
          <a:ext cx="3486150" cy="340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274166</xdr:colOff>
      <xdr:row>53</xdr:row>
      <xdr:rowOff>0</xdr:rowOff>
    </xdr:from>
    <xdr:to>
      <xdr:col>12</xdr:col>
      <xdr:colOff>85359</xdr:colOff>
      <xdr:row>94</xdr:row>
      <xdr:rowOff>25889</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4" name="Tinta 3">
              <a:extLst>
                <a:ext uri="{FF2B5EF4-FFF2-40B4-BE49-F238E27FC236}">
                  <a16:creationId xmlns:a16="http://schemas.microsoft.com/office/drawing/2014/main" id="{58917ABE-247D-A767-7394-4ED72F2D1D6A}"/>
                </a:ext>
              </a:extLst>
            </xdr14:cNvPr>
            <xdr14:cNvContentPartPr/>
          </xdr14:nvContentPartPr>
          <xdr14:nvPr macro=""/>
          <xdr14:xfrm>
            <a:off x="9529738" y="15079303"/>
            <a:ext cx="323640" cy="204840"/>
          </xdr14:xfrm>
        </xdr:contentPart>
      </mc:Choice>
      <mc:Fallback xmlns="">
        <xdr:pic>
          <xdr:nvPicPr>
            <xdr:cNvPr id="4" name="Tinta 3">
              <a:extLst>
                <a:ext uri="{FF2B5EF4-FFF2-40B4-BE49-F238E27FC236}">
                  <a16:creationId xmlns:a16="http://schemas.microsoft.com/office/drawing/2014/main" id="{58917ABE-247D-A767-7394-4ED72F2D1D6A}"/>
                </a:ext>
              </a:extLst>
            </xdr:cNvPr>
            <xdr:cNvPicPr/>
          </xdr:nvPicPr>
          <xdr:blipFill>
            <a:blip xmlns:r="http://schemas.openxmlformats.org/officeDocument/2006/relationships" r:embed="rId20"/>
            <a:stretch>
              <a:fillRect/>
            </a:stretch>
          </xdr:blipFill>
          <xdr:spPr>
            <a:xfrm>
              <a:off x="9522239" y="15069398"/>
              <a:ext cx="338337" cy="224254"/>
            </a:xfrm>
            <a:prstGeom prst="rect">
              <a:avLst/>
            </a:prstGeom>
          </xdr:spPr>
        </xdr:pic>
      </mc:Fallback>
    </mc:AlternateContent>
    <xdr:clientData/>
  </xdr:twoCellAnchor>
  <xdr:twoCellAnchor editAs="oneCell">
    <xdr:from>
      <xdr:col>16</xdr:col>
      <xdr:colOff>269562</xdr:colOff>
      <xdr:row>3</xdr:row>
      <xdr:rowOff>0</xdr:rowOff>
    </xdr:from>
    <xdr:to>
      <xdr:col>16</xdr:col>
      <xdr:colOff>280362</xdr:colOff>
      <xdr:row>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22" name="Tinta 21">
              <a:extLst>
                <a:ext uri="{FF2B5EF4-FFF2-40B4-BE49-F238E27FC236}">
                  <a16:creationId xmlns:a16="http://schemas.microsoft.com/office/drawing/2014/main" id="{7FA6B63F-252B-A3D2-BF09-A475DC0AAE54}"/>
                </a:ext>
              </a:extLst>
            </xdr14:cNvPr>
            <xdr14:cNvContentPartPr/>
          </xdr14:nvContentPartPr>
          <xdr14:nvPr macro=""/>
          <xdr14:xfrm>
            <a:off x="12717931" y="2663280"/>
            <a:ext cx="16200" cy="11160"/>
          </xdr14:xfrm>
        </xdr:contentPart>
      </mc:Choice>
      <mc:Fallback xmlns="">
        <xdr:pic>
          <xdr:nvPicPr>
            <xdr:cNvPr id="22" name="Tinta 21">
              <a:extLst>
                <a:ext uri="{FF2B5EF4-FFF2-40B4-BE49-F238E27FC236}">
                  <a16:creationId xmlns:a16="http://schemas.microsoft.com/office/drawing/2014/main" id="{7FA6B63F-252B-A3D2-BF09-A475DC0AAE54}"/>
                </a:ext>
              </a:extLst>
            </xdr:cNvPr>
            <xdr:cNvPicPr/>
          </xdr:nvPicPr>
          <xdr:blipFill>
            <a:blip xmlns:r="http://schemas.openxmlformats.org/officeDocument/2006/relationships" r:embed="rId22"/>
            <a:stretch>
              <a:fillRect/>
            </a:stretch>
          </xdr:blipFill>
          <xdr:spPr>
            <a:xfrm>
              <a:off x="12699522" y="2645280"/>
              <a:ext cx="52650" cy="46800"/>
            </a:xfrm>
            <a:prstGeom prst="rect">
              <a:avLst/>
            </a:prstGeom>
          </xdr:spPr>
        </xdr:pic>
      </mc:Fallback>
    </mc:AlternateContent>
    <xdr:clientData/>
  </xdr:twoCellAnchor>
  <xdr:twoCellAnchor editAs="oneCell">
    <xdr:from>
      <xdr:col>16</xdr:col>
      <xdr:colOff>108706</xdr:colOff>
      <xdr:row>3</xdr:row>
      <xdr:rowOff>0</xdr:rowOff>
    </xdr:from>
    <xdr:to>
      <xdr:col>16</xdr:col>
      <xdr:colOff>108706</xdr:colOff>
      <xdr:row>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60" name="Tinta 59">
              <a:extLst>
                <a:ext uri="{FF2B5EF4-FFF2-40B4-BE49-F238E27FC236}">
                  <a16:creationId xmlns:a16="http://schemas.microsoft.com/office/drawing/2014/main" id="{918569DD-BA9F-C218-8503-329BF6AF1007}"/>
                </a:ext>
              </a:extLst>
            </xdr14:cNvPr>
            <xdr14:cNvContentPartPr/>
          </xdr14:nvContentPartPr>
          <xdr14:nvPr macro=""/>
          <xdr14:xfrm>
            <a:off x="12560251" y="3400228"/>
            <a:ext cx="3600" cy="360"/>
          </xdr14:xfrm>
        </xdr:contentPart>
      </mc:Choice>
      <mc:Fallback xmlns="">
        <xdr:pic>
          <xdr:nvPicPr>
            <xdr:cNvPr id="60" name="Tinta 59">
              <a:extLst>
                <a:ext uri="{FF2B5EF4-FFF2-40B4-BE49-F238E27FC236}">
                  <a16:creationId xmlns:a16="http://schemas.microsoft.com/office/drawing/2014/main" id="{918569DD-BA9F-C218-8503-329BF6AF1007}"/>
                </a:ext>
              </a:extLst>
            </xdr:cNvPr>
            <xdr:cNvPicPr/>
          </xdr:nvPicPr>
          <xdr:blipFill>
            <a:blip xmlns:r="http://schemas.openxmlformats.org/officeDocument/2006/relationships" r:embed="rId44"/>
            <a:stretch>
              <a:fillRect/>
            </a:stretch>
          </xdr:blipFill>
          <xdr:spPr>
            <a:xfrm>
              <a:off x="12543887" y="3382228"/>
              <a:ext cx="36000" cy="36000"/>
            </a:xfrm>
            <a:prstGeom prst="rect">
              <a:avLst/>
            </a:prstGeom>
          </xdr:spPr>
        </xdr:pic>
      </mc:Fallback>
    </mc:AlternateContent>
    <xdr:clientData/>
  </xdr:twoCellAnchor>
  <xdr:twoCellAnchor editAs="oneCell">
    <xdr:from>
      <xdr:col>15</xdr:col>
      <xdr:colOff>306043</xdr:colOff>
      <xdr:row>3</xdr:row>
      <xdr:rowOff>0</xdr:rowOff>
    </xdr:from>
    <xdr:to>
      <xdr:col>15</xdr:col>
      <xdr:colOff>312163</xdr:colOff>
      <xdr:row>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701632" name="Tinta 701631">
              <a:extLst>
                <a:ext uri="{FF2B5EF4-FFF2-40B4-BE49-F238E27FC236}">
                  <a16:creationId xmlns:a16="http://schemas.microsoft.com/office/drawing/2014/main" id="{ED613168-7B64-491C-DF95-8F371415AC70}"/>
                </a:ext>
              </a:extLst>
            </xdr14:cNvPr>
            <xdr14:cNvContentPartPr/>
          </xdr14:nvContentPartPr>
          <xdr14:nvPr macro=""/>
          <xdr14:xfrm>
            <a:off x="12100171" y="3537748"/>
            <a:ext cx="6120" cy="12240"/>
          </xdr14:xfrm>
        </xdr:contentPart>
      </mc:Choice>
      <mc:Fallback xmlns="">
        <xdr:pic>
          <xdr:nvPicPr>
            <xdr:cNvPr id="701632" name="Tinta 701631">
              <a:extLst>
                <a:ext uri="{FF2B5EF4-FFF2-40B4-BE49-F238E27FC236}">
                  <a16:creationId xmlns:a16="http://schemas.microsoft.com/office/drawing/2014/main" id="{ED613168-7B64-491C-DF95-8F371415AC70}"/>
                </a:ext>
              </a:extLst>
            </xdr:cNvPr>
            <xdr:cNvPicPr/>
          </xdr:nvPicPr>
          <xdr:blipFill>
            <a:blip xmlns:r="http://schemas.openxmlformats.org/officeDocument/2006/relationships" r:embed="rId46"/>
            <a:stretch>
              <a:fillRect/>
            </a:stretch>
          </xdr:blipFill>
          <xdr:spPr>
            <a:xfrm>
              <a:off x="12082171" y="3519748"/>
              <a:ext cx="41760" cy="47880"/>
            </a:xfrm>
            <a:prstGeom prst="rect">
              <a:avLst/>
            </a:prstGeom>
          </xdr:spPr>
        </xdr:pic>
      </mc:Fallback>
    </mc:AlternateContent>
    <xdr:clientData/>
  </xdr:twoCellAnchor>
  <xdr:twoCellAnchor editAs="oneCell">
    <xdr:from>
      <xdr:col>16</xdr:col>
      <xdr:colOff>50912</xdr:colOff>
      <xdr:row>3</xdr:row>
      <xdr:rowOff>0</xdr:rowOff>
    </xdr:from>
    <xdr:to>
      <xdr:col>17</xdr:col>
      <xdr:colOff>171776</xdr:colOff>
      <xdr:row>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701667" name="Tinta 701666">
              <a:extLst>
                <a:ext uri="{FF2B5EF4-FFF2-40B4-BE49-F238E27FC236}">
                  <a16:creationId xmlns:a16="http://schemas.microsoft.com/office/drawing/2014/main" id="{6D98CD77-EA61-0DAF-E2F3-27C26E251C00}"/>
                </a:ext>
              </a:extLst>
            </xdr14:cNvPr>
            <xdr14:cNvContentPartPr/>
          </xdr14:nvContentPartPr>
          <xdr14:nvPr macro=""/>
          <xdr14:xfrm>
            <a:off x="12492931" y="3576240"/>
            <a:ext cx="761760" cy="29880"/>
          </xdr14:xfrm>
        </xdr:contentPart>
      </mc:Choice>
      <mc:Fallback xmlns="">
        <xdr:pic>
          <xdr:nvPicPr>
            <xdr:cNvPr id="701667" name="Tinta 701666">
              <a:extLst>
                <a:ext uri="{FF2B5EF4-FFF2-40B4-BE49-F238E27FC236}">
                  <a16:creationId xmlns:a16="http://schemas.microsoft.com/office/drawing/2014/main" id="{6D98CD77-EA61-0DAF-E2F3-27C26E251C00}"/>
                </a:ext>
              </a:extLst>
            </xdr:cNvPr>
            <xdr:cNvPicPr/>
          </xdr:nvPicPr>
          <xdr:blipFill>
            <a:blip xmlns:r="http://schemas.openxmlformats.org/officeDocument/2006/relationships" r:embed="rId58"/>
            <a:stretch>
              <a:fillRect/>
            </a:stretch>
          </xdr:blipFill>
          <xdr:spPr>
            <a:xfrm>
              <a:off x="12486811" y="3570045"/>
              <a:ext cx="774000" cy="42269"/>
            </a:xfrm>
            <a:prstGeom prst="rect">
              <a:avLst/>
            </a:prstGeom>
          </xdr:spPr>
        </xdr:pic>
      </mc:Fallback>
    </mc:AlternateContent>
    <xdr:clientData/>
  </xdr:twoCellAnchor>
  <xdr:twoCellAnchor editAs="oneCell">
    <xdr:from>
      <xdr:col>15</xdr:col>
      <xdr:colOff>78371</xdr:colOff>
      <xdr:row>3</xdr:row>
      <xdr:rowOff>0</xdr:rowOff>
    </xdr:from>
    <xdr:to>
      <xdr:col>15</xdr:col>
      <xdr:colOff>86651</xdr:colOff>
      <xdr:row>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59">
          <xdr14:nvContentPartPr>
            <xdr14:cNvPr id="701670" name="Tinta 701669">
              <a:extLst>
                <a:ext uri="{FF2B5EF4-FFF2-40B4-BE49-F238E27FC236}">
                  <a16:creationId xmlns:a16="http://schemas.microsoft.com/office/drawing/2014/main" id="{544A0C33-8E16-8F5E-2E47-7E884D67440B}"/>
                </a:ext>
              </a:extLst>
            </xdr14:cNvPr>
            <xdr14:cNvContentPartPr/>
          </xdr14:nvContentPartPr>
          <xdr14:nvPr macro=""/>
          <xdr14:xfrm>
            <a:off x="11863291" y="3955680"/>
            <a:ext cx="8280" cy="17280"/>
          </xdr14:xfrm>
        </xdr:contentPart>
      </mc:Choice>
      <mc:Fallback xmlns="">
        <xdr:pic>
          <xdr:nvPicPr>
            <xdr:cNvPr id="701670" name="Tinta 701669">
              <a:extLst>
                <a:ext uri="{FF2B5EF4-FFF2-40B4-BE49-F238E27FC236}">
                  <a16:creationId xmlns:a16="http://schemas.microsoft.com/office/drawing/2014/main" id="{544A0C33-8E16-8F5E-2E47-7E884D67440B}"/>
                </a:ext>
              </a:extLst>
            </xdr:cNvPr>
            <xdr:cNvPicPr/>
          </xdr:nvPicPr>
          <xdr:blipFill>
            <a:blip xmlns:r="http://schemas.openxmlformats.org/officeDocument/2006/relationships" r:embed="rId60"/>
            <a:stretch>
              <a:fillRect/>
            </a:stretch>
          </xdr:blipFill>
          <xdr:spPr>
            <a:xfrm>
              <a:off x="11857171" y="3949430"/>
              <a:ext cx="20520" cy="29780"/>
            </a:xfrm>
            <a:prstGeom prst="rect">
              <a:avLst/>
            </a:prstGeom>
          </xdr:spPr>
        </xdr:pic>
      </mc:Fallback>
    </mc:AlternateContent>
    <xdr:clientData/>
  </xdr:twoCellAnchor>
  <xdr:twoCellAnchor editAs="oneCell">
    <xdr:from>
      <xdr:col>15</xdr:col>
      <xdr:colOff>245863</xdr:colOff>
      <xdr:row>3</xdr:row>
      <xdr:rowOff>0</xdr:rowOff>
    </xdr:from>
    <xdr:to>
      <xdr:col>15</xdr:col>
      <xdr:colOff>256303</xdr:colOff>
      <xdr:row>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701694" name="Tinta 701693">
              <a:extLst>
                <a:ext uri="{FF2B5EF4-FFF2-40B4-BE49-F238E27FC236}">
                  <a16:creationId xmlns:a16="http://schemas.microsoft.com/office/drawing/2014/main" id="{507B0474-BD22-BA52-3021-D748B217A488}"/>
                </a:ext>
              </a:extLst>
            </xdr14:cNvPr>
            <xdr14:cNvContentPartPr/>
          </xdr14:nvContentPartPr>
          <xdr14:nvPr macro=""/>
          <xdr14:xfrm>
            <a:off x="12047611" y="4111155"/>
            <a:ext cx="10440" cy="2160"/>
          </xdr14:xfrm>
        </xdr:contentPart>
      </mc:Choice>
      <mc:Fallback xmlns="">
        <xdr:pic>
          <xdr:nvPicPr>
            <xdr:cNvPr id="701694" name="Tinta 701693">
              <a:extLst>
                <a:ext uri="{FF2B5EF4-FFF2-40B4-BE49-F238E27FC236}">
                  <a16:creationId xmlns:a16="http://schemas.microsoft.com/office/drawing/2014/main" id="{507B0474-BD22-BA52-3021-D748B217A488}"/>
                </a:ext>
              </a:extLst>
            </xdr:cNvPr>
            <xdr:cNvPicPr/>
          </xdr:nvPicPr>
          <xdr:blipFill>
            <a:blip xmlns:r="http://schemas.openxmlformats.org/officeDocument/2006/relationships" r:embed="rId72"/>
            <a:stretch>
              <a:fillRect/>
            </a:stretch>
          </xdr:blipFill>
          <xdr:spPr>
            <a:xfrm>
              <a:off x="12041491" y="4105035"/>
              <a:ext cx="22680" cy="14400"/>
            </a:xfrm>
            <a:prstGeom prst="rect">
              <a:avLst/>
            </a:prstGeom>
          </xdr:spPr>
        </xdr:pic>
      </mc:Fallback>
    </mc:AlternateContent>
    <xdr:clientData/>
  </xdr:twoCellAnchor>
  <xdr:twoCellAnchor editAs="oneCell">
    <xdr:from>
      <xdr:col>18</xdr:col>
      <xdr:colOff>39049</xdr:colOff>
      <xdr:row>3</xdr:row>
      <xdr:rowOff>0</xdr:rowOff>
    </xdr:from>
    <xdr:to>
      <xdr:col>18</xdr:col>
      <xdr:colOff>307218</xdr:colOff>
      <xdr:row>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707758" name="Tinta 707757">
              <a:extLst>
                <a:ext uri="{FF2B5EF4-FFF2-40B4-BE49-F238E27FC236}">
                  <a16:creationId xmlns:a16="http://schemas.microsoft.com/office/drawing/2014/main" id="{5B799597-698D-75EC-4F30-8F80F94E20F1}"/>
                </a:ext>
              </a:extLst>
            </xdr14:cNvPr>
            <xdr14:cNvContentPartPr/>
          </xdr14:nvContentPartPr>
          <xdr14:nvPr macro=""/>
          <xdr14:xfrm>
            <a:off x="13756531" y="4150755"/>
            <a:ext cx="331200" cy="57960"/>
          </xdr14:xfrm>
        </xdr:contentPart>
      </mc:Choice>
      <mc:Fallback xmlns="">
        <xdr:pic>
          <xdr:nvPicPr>
            <xdr:cNvPr id="707758" name="Tinta 707757">
              <a:extLst>
                <a:ext uri="{FF2B5EF4-FFF2-40B4-BE49-F238E27FC236}">
                  <a16:creationId xmlns:a16="http://schemas.microsoft.com/office/drawing/2014/main" id="{5B799597-698D-75EC-4F30-8F80F94E20F1}"/>
                </a:ext>
              </a:extLst>
            </xdr:cNvPr>
            <xdr:cNvPicPr/>
          </xdr:nvPicPr>
          <xdr:blipFill>
            <a:blip xmlns:r="http://schemas.openxmlformats.org/officeDocument/2006/relationships" r:embed="rId78"/>
            <a:stretch>
              <a:fillRect/>
            </a:stretch>
          </xdr:blipFill>
          <xdr:spPr>
            <a:xfrm>
              <a:off x="13738531" y="4114977"/>
              <a:ext cx="366840" cy="128800"/>
            </a:xfrm>
            <a:prstGeom prst="rect">
              <a:avLst/>
            </a:prstGeom>
          </xdr:spPr>
        </xdr:pic>
      </mc:Fallback>
    </mc:AlternateContent>
    <xdr:clientData/>
  </xdr:twoCellAnchor>
  <xdr:twoCellAnchor editAs="oneCell">
    <xdr:from>
      <xdr:col>18</xdr:col>
      <xdr:colOff>68613</xdr:colOff>
      <xdr:row>3</xdr:row>
      <xdr:rowOff>0</xdr:rowOff>
    </xdr:from>
    <xdr:to>
      <xdr:col>18</xdr:col>
      <xdr:colOff>68973</xdr:colOff>
      <xdr:row>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79">
          <xdr14:nvContentPartPr>
            <xdr14:cNvPr id="707767" name="Tinta 707766">
              <a:extLst>
                <a:ext uri="{FF2B5EF4-FFF2-40B4-BE49-F238E27FC236}">
                  <a16:creationId xmlns:a16="http://schemas.microsoft.com/office/drawing/2014/main" id="{087493F7-CBC1-E4C2-807F-50ECA97D4FDD}"/>
                </a:ext>
              </a:extLst>
            </xdr14:cNvPr>
            <xdr14:cNvContentPartPr/>
          </xdr14:nvContentPartPr>
          <xdr14:nvPr macro=""/>
          <xdr14:xfrm>
            <a:off x="13786094" y="4522680"/>
            <a:ext cx="360" cy="360"/>
          </xdr14:xfrm>
        </xdr:contentPart>
      </mc:Choice>
      <mc:Fallback xmlns="">
        <xdr:pic>
          <xdr:nvPicPr>
            <xdr:cNvPr id="707767" name="Tinta 707766">
              <a:extLst>
                <a:ext uri="{FF2B5EF4-FFF2-40B4-BE49-F238E27FC236}">
                  <a16:creationId xmlns:a16="http://schemas.microsoft.com/office/drawing/2014/main" id="{087493F7-CBC1-E4C2-807F-50ECA97D4FDD}"/>
                </a:ext>
              </a:extLst>
            </xdr:cNvPr>
            <xdr:cNvPicPr/>
          </xdr:nvPicPr>
          <xdr:blipFill>
            <a:blip xmlns:r="http://schemas.openxmlformats.org/officeDocument/2006/relationships" r:embed="rId80"/>
            <a:stretch>
              <a:fillRect/>
            </a:stretch>
          </xdr:blipFill>
          <xdr:spPr>
            <a:xfrm>
              <a:off x="13768094" y="4504680"/>
              <a:ext cx="36000" cy="36000"/>
            </a:xfrm>
            <a:prstGeom prst="rect">
              <a:avLst/>
            </a:prstGeom>
          </xdr:spPr>
        </xdr:pic>
      </mc:Fallback>
    </mc:AlternateContent>
    <xdr:clientData/>
  </xdr:twoCellAnchor>
  <xdr:twoCellAnchor editAs="oneCell">
    <xdr:from>
      <xdr:col>14</xdr:col>
      <xdr:colOff>0</xdr:colOff>
      <xdr:row>52</xdr:row>
      <xdr:rowOff>0</xdr:rowOff>
    </xdr:from>
    <xdr:to>
      <xdr:col>14</xdr:col>
      <xdr:colOff>285750</xdr:colOff>
      <xdr:row>94</xdr:row>
      <xdr:rowOff>0</xdr:rowOff>
    </xdr:to>
    <xdr:sp macro="" textlink="">
      <xdr:nvSpPr>
        <xdr:cNvPr id="725590" name="AutoShape 1024">
          <a:extLst>
            <a:ext uri="{FF2B5EF4-FFF2-40B4-BE49-F238E27FC236}">
              <a16:creationId xmlns:a16="http://schemas.microsoft.com/office/drawing/2014/main" id="{D04F51A6-6D9F-52C1-CAE9-935FCB3367DD}"/>
            </a:ext>
          </a:extLst>
        </xdr:cNvPr>
        <xdr:cNvSpPr>
          <a:spLocks noChangeAspect="1" noChangeArrowheads="1"/>
        </xdr:cNvSpPr>
      </xdr:nvSpPr>
      <xdr:spPr bwMode="auto">
        <a:xfrm>
          <a:off x="9267825" y="3181350"/>
          <a:ext cx="285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0</xdr:colOff>
      <xdr:row>53</xdr:row>
      <xdr:rowOff>0</xdr:rowOff>
    </xdr:from>
    <xdr:to>
      <xdr:col>14</xdr:col>
      <xdr:colOff>285750</xdr:colOff>
      <xdr:row>95</xdr:row>
      <xdr:rowOff>0</xdr:rowOff>
    </xdr:to>
    <xdr:sp macro="" textlink="">
      <xdr:nvSpPr>
        <xdr:cNvPr id="725591" name="AutoShape 1026">
          <a:extLst>
            <a:ext uri="{FF2B5EF4-FFF2-40B4-BE49-F238E27FC236}">
              <a16:creationId xmlns:a16="http://schemas.microsoft.com/office/drawing/2014/main" id="{D273D93C-A276-797D-8224-D9AC2CB93961}"/>
            </a:ext>
          </a:extLst>
        </xdr:cNvPr>
        <xdr:cNvSpPr>
          <a:spLocks noChangeAspect="1" noChangeArrowheads="1"/>
        </xdr:cNvSpPr>
      </xdr:nvSpPr>
      <xdr:spPr bwMode="auto">
        <a:xfrm>
          <a:off x="9267825" y="3343275"/>
          <a:ext cx="285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323850</xdr:colOff>
      <xdr:row>36</xdr:row>
      <xdr:rowOff>104775</xdr:rowOff>
    </xdr:from>
    <xdr:to>
      <xdr:col>23</xdr:col>
      <xdr:colOff>504825</xdr:colOff>
      <xdr:row>142</xdr:row>
      <xdr:rowOff>123825</xdr:rowOff>
    </xdr:to>
    <xdr:pic>
      <xdr:nvPicPr>
        <xdr:cNvPr id="725592" name="Imagem 707832">
          <a:extLst>
            <a:ext uri="{FF2B5EF4-FFF2-40B4-BE49-F238E27FC236}">
              <a16:creationId xmlns:a16="http://schemas.microsoft.com/office/drawing/2014/main" id="{62DAA4E2-27FE-4D89-662F-AC912158C37C}"/>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8982075" y="2771775"/>
          <a:ext cx="6276975" cy="862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400050</xdr:colOff>
      <xdr:row>128</xdr:row>
      <xdr:rowOff>0</xdr:rowOff>
    </xdr:from>
    <xdr:to>
      <xdr:col>11</xdr:col>
      <xdr:colOff>142875</xdr:colOff>
      <xdr:row>166</xdr:row>
      <xdr:rowOff>9525</xdr:rowOff>
    </xdr:to>
    <xdr:pic>
      <xdr:nvPicPr>
        <xdr:cNvPr id="725593" name="Imagem 1">
          <a:extLst>
            <a:ext uri="{FF2B5EF4-FFF2-40B4-BE49-F238E27FC236}">
              <a16:creationId xmlns:a16="http://schemas.microsoft.com/office/drawing/2014/main" id="{1E16E286-9AC6-B2BB-F454-921BDEE76706}"/>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3743325" y="9010650"/>
          <a:ext cx="3895725" cy="616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01-08T17:47:36.557"/>
    </inkml:context>
    <inkml:brush xml:id="br0">
      <inkml:brushProperty name="width" value="0.05" units="cm"/>
      <inkml:brushProperty name="height" value="0.05" units="cm"/>
      <inkml:brushProperty name="color" value="#004F8B"/>
    </inkml:brush>
  </inkml:definitions>
  <inkml:trace contextRef="#ctx0" brushRef="#br0">929 1028 10336 0 0,'0'0'224'0'0,"-13"4"632"0"0,8-8-856 0 0,-3 4 0 0 0,0 0-88 0 0,1 4-240 0 0,-4-1 152 0 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01-26T14:47:28.707"/>
    </inkml:context>
    <inkml:brush xml:id="br0">
      <inkml:brushProperty name="width" value="0.035" units="cm"/>
      <inkml:brushProperty name="height" value="0.035" units="cm"/>
      <inkml:brushProperty name="color" value="#AB008B"/>
    </inkml:brush>
  </inkml:definitions>
  <inkml:trace contextRef="#ctx0" brushRef="#br0">29 1 7200 0 0,'0'0'2592'0'0,"-2"0"-2544"0"0,-5 0-84 0 0,1 2 38 0 0,5-1 72 0 0,0-1 14 0 0,-4 0-15 0 0,0 2-88 0 0,4-2-139 0 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01-28T15:20:25.539"/>
    </inkml:context>
    <inkml:brush xml:id="br0">
      <inkml:brushProperty name="width" value="0.1" units="cm"/>
      <inkml:brushProperty name="height" value="0.1" units="cm"/>
      <inkml:brushProperty name="color" value="#004F8B"/>
    </inkml:brush>
  </inkml:definitions>
  <inkml:trace contextRef="#ctx0" brushRef="#br0">204 81 8432 0 0,'0'0'1928'0'0,"-11"-3"-454"0"0,8 2-1154 0 0,0 0 1 0 0,0 0-1 0 0,0 0 0 0 0,0-1 0 0 0,-5-1 0 0 0,8 2-259 0 0,0 1-39 0 0,-1-1 0 0 0,1 0 1 0 0,0 0-1 0 0,0 1 1 0 0,0-1-1 0 0,0 0 0 0 0,0 0 1 0 0,0 1-1 0 0,1-2 1 0 0,0-1-94 0 0,0 0 0 0 0,-1 0 0 0 0,1 0 0 0 0,-1-3 0 0 0,0 2 1114 0 0,0-2-606 0 0,0 5-366 0 0,0 1 0 0 0,0 0 0 0 0,0 0 0 0 0,0 0 0 0 0,0 0 0 0 0,0 0 0 0 0,0-1 0 0 0,0 1 0 0 0,1 0 0 0 0,-1 0 0 0 0,0 0 0 0 0,0 0 0 0 0,0 0 0 0 0,1-1 0 0 0,-1 1 1 0 0,0 0-1 0 0,0 0 0 0 0,1 0 0 0 0,-1 0 0 0 0,0 0 0 0 0,0 0 0 0 0,1 0 0 0 0,-1 0 0 0 0,0 0 0 0 0,1-1 0 0 0,-1 1 0 0 0,0 0 0 0 0,1 0 0 0 0,-1 0 0 0 0,0 0 0 0 0,1 0 0 0 0,-1 0 0 0 0,0 0 0 0 0,1 0 0 0 0,-1 0 0 0 0,0 0 0 0 0,1 0 0 0 0,-1 0 0 0 0,7 1 97 0 0,0 0 0 0 0,-1 0 0 0 0,1-1 0 0 0,0 0 1 0 0,0 1-1 0 0,8-2 0 0 0,-4 1 383 0 0,-9 0-516 0 0,-1 0 0 0 0,1 0 0 0 0,-1 0 1 0 0,0 0-1 0 0,1 0 0 0 0,-1 1 0 0 0,1-1 0 0 0,-1 0 0 0 0,0 0 0 0 0,1 0 0 0 0,0 1 0 0 0,5 0 112 0 0,9 0-150 0 0,-14-1 5 0 0,1 0 0 0 0,-1 0 0 0 0,1 0 0 0 0,0 0 0 0 0,-1 0 0 0 0,1 0 0 0 0,-1 0 0 0 0,6-1 0 0 0,-5 1 48 0 0,1-1 0 0 0,0 1 0 0 0,0 0 0 0 0,0 0 0 0 0,0 0 0 0 0,0 0 0 0 0,0 0 1 0 0,0 0-1 0 0,0 1 0 0 0,6 0 0 0 0,2 1-36 0 0,-7-1 5 0 0,1 0 0 0 0,0 0 0 0 0,0 0 0 0 0,0 0 0 0 0,0-1 0 0 0,0 1 0 0 0,1-1 0 0 0,-1 0 0 0 0,0 0 0 0 0,0 0 0 0 0,9-1 0 0 0,18 0-7 0 0,0 4 272 0 0,-16-3-136 0 0,-16 0-141 0 0,0 0-1 0 0,0 0 0 0 0,1-1 0 0 0,-1 1 1 0 0,0 0-1 0 0,1 0 0 0 0,-1 1 0 0 0,0-1 1 0 0,1 0-1 0 0,1 0 0 0 0,-3 0-3 0 0,1 0-1 0 0,-1 0 0 0 0,0 0 1 0 0,1 0-1 0 0,-1 0 0 0 0,1 0 1 0 0,-1 0-1 0 0,1 0 0 0 0,-1 0 1 0 0,1 0-1 0 0,-1 0 0 0 0,0 0 1 0 0,1 0-1 0 0,-1 0 0 0 0,1 0 1 0 0,-1 0-1 0 0,1 0 0 0 0,-1 0 1 0 0,59-9 225 0 0,-55 9-207 0 0,0-1 4 0 0,0 0 0 0 0,0 0 0 0 0,0 0 0 0 0,0 1 0 0 0,6-1-1 0 0,-8 1-1 0 0,-1 0-2 0 0,8-2-5 0 0,-6 1-8 0 0,0 1 0 0 0,0-1 0 0 0,0 1 0 0 0,0 0 0 0 0,0 0 0 0 0,0 0 0 0 0,4 0 0 0 0,-7 0-8 0 0,1 0 0 0 0,0 0 0 0 0,-1 0 0 0 0,1 0 0 0 0,0 0 0 0 0,-1 0 0 0 0,1 0 0 0 0,-1 0 0 0 0,1 0 0 0 0,0 0 0 0 0,-1 0 0 0 0,1 0 0 0 0,-1 1 0 0 0,2-1 0 0 0,-1 1 0 0 0,0-1 0 0 0,0 0 0 0 0,1 0 0 0 0,-1 1 0 0 0,0-1 0 0 0,0 0 0 0 0,1 0 0 0 0,-1 1 0 0 0,0-1 0 0 0,1 0 0 0 0,-1 0 0 0 0,0 0 0 0 0,1 0 0 0 0,1 0 0 0 0,14 0 20 0 0,-15 0-13 0 0,0 1 0 0 0,0-1 0 0 0,0 0 0 0 0,0 0-1 0 0,0 0 1 0 0,0 0 0 0 0,4-1 0 0 0,23-1 100 0 0,-28 2-106 0 0,1 0 0 0 0,0 0 0 0 0,-1 0 1 0 0,1 0-1 0 0,0 1 0 0 0,-1-1 1 0 0,1 0-1 0 0,0 0 0 0 0,2 1 0 0 0,4 0-3 0 0,2 1 2 0 0,-9-2 0 0 0,0 1 0 0 0,1-1 0 0 0,-1 0 0 0 0,1 0 0 0 0,-1 0 0 0 0,1 0 0 0 0,-1 1 0 0 0,1-1 0 0 0,-1 0 0 0 0,1 0 0 0 0,-1 0 0 0 0,0 0 0 0 0,4-1 0 0 0,-4 1 1 0 0,0 0 0 0 0,0 0 0 0 0,0 0 0 0 0,0 0 0 0 0,0 0 0 0 0,0 0 0 0 0,-1 0 0 0 0,1 0 0 0 0,0 0 1 0 0,0 1-1 0 0,0-1 0 0 0,1 0 0 0 0,0 1 1 0 0,-1-1 1 0 0,1 0 0 0 0,0 0-1 0 0,-1 1 1 0 0,1-1 0 0 0,0 0-1 0 0,0 0 1 0 0,-1 0 0 0 0,1 0-1 0 0,0 0 1 0 0,0 0 0 0 0,-1 0-1 0 0,1 0 1 0 0,2-1 0 0 0,0 0 4 0 0,7 1 71 0 0,-11 0-30 0 0,4-2 50 0 0,-2 1 173 0 0,-4-3-80 0 0,1 3-148 0 0,-4-1-33 0 0,1 0-10 0 0,-1 0 0 0 0,-1 0 0 0 0,5 1 0 0 0,1 1 0 0 0,0 0 0 0 0,0 0 0 0 0,-1 0 0 0 0,1 0 0 0 0,0-1 0 0 0,-1 1 0 0 0,1 0 0 0 0,0 0 0 0 0,-1 0 0 0 0,1 0 0 0 0,0 0 0 0 0,-1 0 0 0 0,1 0 0 0 0,0-1 0 0 0,-1 1 0 0 0,1 0 0 0 0,-1 0 0 0 0,1 0 0 0 0,0 0 0 0 0,-1 0 0 0 0,1 0 0 0 0,-1 0 0 0 0,1 0 0 0 0,-1 0 0 0 0,1 0 0 0 0,-1 0 0 0 0,-6 0 0 0 0,-1 0 0 0 0,1-1 0 0 0,-1 1 0 0 0,1 0 0 0 0,0 1 0 0 0,-14 0 0 0 0,-6 1-113 0 0,18-2 35 0 0,0 0 1 0 0,0 0-1 0 0,-9 0 0 0 0,7 0 30 0 0,-2 0 34 0 0,3 0-32 0 0,0 0-1 0 0,-19 1 1 0 0,13-1-22 0 0,15 0 29 0 0,-1 0-1 0 0,0-1 1 0 0,0 1-1 0 0,0 0 1 0 0,0 0-1 0 0,0 1 1 0 0,0-1-1 0 0,0 0 1 0 0,-2 0-1 0 0,0 1-1 0 0,0-1 1 0 0,-1 1-1 0 0,1-1 0 0 0,0 0 0 0 0,0 0 0 0 0,0 0 0 0 0,-7-1 1 0 0,6 1 4 0 0,0 0 1 0 0,0 0-1 0 0,0 0 1 0 0,-8 1-1 0 0,-41 5 15 0 0,-24 2-171 0 0,65-7 135 0 0,11-1 33 0 0,-1 1 0 0 0,1-1 0 0 0,-1 0-1 0 0,1 0 1 0 0,-1 0 0 0 0,1 0 0 0 0,-1 0 0 0 0,1 0 0 0 0,-4 0-1 0 0,-22-4-28 0 0,20 4 42 0 0,-16 1-10 0 0,20-2 12 0 0,1 1 0 0 0,-1 0 0 0 0,0 0 0 0 0,-7 1 0 0 0,-1 0-7 0 0,-11 3 18 0 0,-4 1-82 0 0,-1-1 16 0 0,-7 0 64 0 0,-10 7 0 0 0,39-11 0 0 0,-26-3 0 0 0,24 1 41 0 0,-8 0 46 0 0,15 2-85 0 0,1 0 0 0 0,0 0 0 0 0,-1 0 0 0 0,1 0 0 0 0,-1 0 0 0 0,1 0 0 0 0,0 0 0 0 0,-1 0 0 0 0,1 0 0 0 0,-1 0 0 0 0,1 0 0 0 0,0 0 0 0 0,-1 0 0 0 0,1-1 0 0 0,-1 1-1 0 0,1 0 1 0 0,0 0 0 0 0,-1 0 0 0 0,1 0 0 0 0,0 0 0 0 0,-1 0 0 0 0,1-1 0 0 0,0 1 0 0 0,-1 0 0 0 0,1 0-1 0 0,0-1-1 0 0,0 1 1 0 0,-1 0 0 0 0,1 0-1 0 0,0 0 1 0 0,-1-1 0 0 0,1 1 0 0 0,0 0-1 0 0,-1 0 1 0 0,1 0 0 0 0,0 0-1 0 0,-1-1 1 0 0,1 1 0 0 0,-1 0-1 0 0,1 0 1 0 0,-1 0 0 0 0,1 0 0 0 0,-1 0-1 0 0,1 0 1 0 0,0 0 0 0 0,-2 0-1 0 0,1-1-4 0 0,0 1 0 0 0,0 0 0 0 0,0 0 0 0 0,1-1-1 0 0,-1 1 1 0 0,0 0 0 0 0,0-1 0 0 0,0 1-1 0 0,1 0 1 0 0,-1-1 0 0 0,0 0 0 0 0,0 1-1 0 0,0-1 0 0 0,-1 0 1 0 0,1 1-1 0 0,0-1 0 0 0,0 1 0 0 0,-1-1 0 0 0,1 1 1 0 0,0-1-1 0 0,-1 1 0 0 0,1-1 0 0 0,-1 1 1 0 0,1 0-1 0 0,-4-1 0 0 0,4 1 37 0 0,0 0-128 0 0,-3 0 71 0 0,3 1-51 0 0,10 5-378 0 0,-7-5 453 0 0,0 0-1 0 0,-1 0 1 0 0,1 0 0 0 0,0 0-1 0 0,0-1 1 0 0,1 1-1 0 0,-1 0 1 0 0,0-1-1 0 0,0 1 1 0 0,1-1-1 0 0,-1 1 1 0 0,1-1-1 0 0,-1 0 1 0 0,1 1-1 0 0,-1-1 1 0 0,1 0-1 0 0,-1 0 1 0 0,1 0 0 0 0,3 0-1 0 0,-2 0-6 0 0,0 0 0 0 0,1 1-1 0 0,-1-1 1 0 0,0 0 0 0 0,6 2 0 0 0,-5-1 0 0 0,1-1 1 0 0,-1 1-1 0 0,0-1 0 0 0,1 0 1 0 0,-1 1-1 0 0,1-1 1 0 0,-1 0-1 0 0,1-1 1 0 0,-1 1-1 0 0,7-1 1 0 0,5 0-45 0 0,0-1 39 0 0,7 0 15 0 0,-20 2-6 0 0,0-1 0 0 0,1 1-1 0 0,-1-1 1 0 0,0 1-1 0 0,0-1 1 0 0,6-1 0 0 0,-6 1-1 0 0,1 0 0 0 0,-1 1 0 0 0,1-1 1 0 0,-1 0-1 0 0,1 1 0 0 0,7-1 0 0 0,5 1-4 0 0,-2 0-18 0 0,25 1-1 0 0,-38-1 38 0 0,0 0 0 0 0,1 0 0 0 0,-1 0 0 0 0,0 0 0 0 0,0 0-1 0 0,1-1 1 0 0,-1 1 0 0 0,0 0 0 0 0,3-1 0 0 0,-3 0-2 0 0,0 1-1 0 0,0 0 1 0 0,1-1 0 0 0,-1 1 0 0 0,0 0-1 0 0,0 0 1 0 0,1-1 0 0 0,-1 1 0 0 0,4 0-1 0 0,3 1-15 0 0,-1 0 0 0 0,1-1 0 0 0,-1 0 0 0 0,0 0 0 0 0,1 0 0 0 0,13-2 0 0 0,22 1 56 0 0,-37 1-56 0 0,1-1 0 0 0,-1 1 0 0 0,1-1 0 0 0,-1 1 0 0 0,1-1 0 0 0,-1 0 0 0 0,0 0 0 0 0,0-1 0 0 0,12-2 0 0 0,-15 3 8 0 0,1 0 0 0 0,-1 0 0 0 0,0 1 0 0 0,9-2 0 0 0,4 0 0 0 0,-17 2 0 0 0,1 0 0 0 0,-1 0 0 0 0,1 0 0 0 0,-1 0 0 0 0,1 0 0 0 0,-1 0 0 0 0,1 0 0 0 0,-1 0 0 0 0,1 0 0 0 0,-1 0 0 0 0,1 1 0 0 0,-1-1 0 0 0,1 0 0 0 0,-1 0 0 0 0,0 0 0 0 0,1 0 0 0 0,-1 0 0 0 0,1 0 0 0 0,-1 1 0 0 0,1-1 0 0 0,9 2 0 0 0,-5-2 0 0 0,1 0 0 0 0,0 1 0 0 0,0-1 0 0 0,-1 0 0 0 0,1 1 0 0 0,-1 0 0 0 0,1 0 0 0 0,5 1 0 0 0,-7-1 0 0 0,-3-1 19 0 0,15 0 16 0 0,-16 0-31 0 0,1 0 0 0 0,3-2 9 0 0,-4 1 40 0 0,9 0 660 0 0</inkml:trace>
  <inkml:trace contextRef="#ctx0" brushRef="#br0" timeOffset="2252.4">96 1 6104 0 0,'0'0'1096'0'0,"-7"5"-1030"0"0,5-3-341 0 0,0 0 0 0 0,-1-1-1 0 0,1 1 1 0 0,-1 0-1 0 0,0-1 1 0 0,0 0-1 0 0,0 1 1 0 0,-1-1-1 0 0,-4 2 1 0 0,5-3 302 0 0,-13 5 1722 0 0,-2 2 5933 0 0,11-5-4797 0 0,7-2-2893 0 0,0 0 17 0 0,0 0 0 0 0,0 1 0 0 0,0-1-1 0 0,0 0 1 0 0,0 0 0 0 0,0 0 0 0 0,0 0 0 0 0,0 0 0 0 0,-1 0 0 0 0,1 1 0 0 0,0-1 0 0 0,0 0 0 0 0,0 0 0 0 0,0 0 0 0 0,0 0 0 0 0,-1 0 0 0 0,1 0 0 0 0,0 0 0 0 0,0 0 0 0 0,0 0 0 0 0,0 1 0 0 0,-1-1-1 0 0,1 0 1 0 0,0 0 0 0 0,0 0 0 0 0,-1 0 0 0 0,1 0 0 0 0,0 0 0 0 0,0 0 0 0 0,0 0 0 0 0,-1 0 0 0 0,1 0 0 0 0,0 0 0 0 0,0 0 0 0 0,-1 0 0 0 0,1 0 0 0 0,0 0 0 0 0,0 0 0 0 0,-1 0 0 0 0,1 0 0 0 0,0 0 0 0 0,-1 0-1 0 0,0 0 428 0 0,1-1-368 0 0,-2 0 2 0 0,1 1 82 0 0,17-3-542 0 0,-10 2 429 0 0,0 0-1 0 0,0 1 1 0 0,1-1-1 0 0,-1 1 1 0 0,10-1-1 0 0,-7 1 6 0 0,-1-1 0 0 0,14-1 0 0 0,-10 1-97 0 0,1 0-1 0 0,0 0 1 0 0,-1 1-1 0 0,25 0 1 0 0,-9 1 13 0 0,11 0 40 0 0,-11 2 0 0 0,-26-3 5 0 0,1 0 0 0 0,-1 0-1 0 0,1 0 1 0 0,-1 1-1 0 0,1-1 1 0 0,4 2 0 0 0,-5-2-1 0 0,1 1 1 0 0,-1-1-1 0 0,0 0 1 0 0,1 1-1 0 0,-1-1 1 0 0,6 0-1 0 0,-6 1-4 0 0,1-1 0 0 0,-1 0 0 0 0,0 0 0 0 0,0 0 0 0 0,1 1 0 0 0,2 0 0 0 0,-3-1 0 0 0,1 1 0 0 0,-1-1 0 0 0,0 1 0 0 0,1-1 0 0 0,-1 0 0 0 0,4 1 0 0 0,18 0 81 0 0,-21 0-64 0 0,-1-1-1 0 0,1 0 0 0 0,0 1 1 0 0,0-1-1 0 0,-1 0 0 0 0,1 0 1 0 0,0 0-1 0 0,0 0 0 0 0,0 0 1 0 0,0 0-1 0 0,-1-1 0 0 0,6 0 1 0 0,1 0 23 0 0,0-1 1 0 0,0 1-1 0 0,-1 0 1 0 0,11 0-1 0 0,16 0-63 0 0,-29 1 35 0 0,1 0 0 0 0,0 0 0 0 0,-1-1 0 0 0,1 1 0 0 0,7-2-1 0 0,35-4 165 0 0,-37 5-176 0 0,10 1 0 0 0,9-2 0 0 0,-29 2 4 0 0,0 0 0 0 0,0 0 0 0 0,0 0 0 0 0,0 1 0 0 0,0-1 0 0 0,0 0 0 0 0,0 0 0 0 0,2 1 0 0 0,15 1 24 0 0,4 0-4 0 0,-21-2-21 0 0,0 1 0 0 0,0-1 0 0 0,0 0 1 0 0,0 0-1 0 0,0 0 0 0 0,0 0 0 0 0,0 0 0 0 0,0 0 0 0 0,0 0 0 0 0,0 0 0 0 0,0 0 0 0 0,4-1 0 0 0,-4 1 52 0 0,0 0 0 0 0,0-1 0 0 0,1 1 0 0 0,-1 0 0 0 0,0 0 0 0 0,0 0 0 0 0,1 0 0 0 0,-1 0 0 0 0,4 0 0 0 0,2 0 81 0 0,-5 1-88 0 0,-3-1-42 0 0,0 0 0 0 0,1 0-1 0 0,-1 1 1 0 0,1-1-1 0 0,-1 0 1 0 0,1 0-1 0 0,-1 0 1 0 0,1 0 0 0 0,-1 0-1 0 0,1 1 1 0 0,-1-1-1 0 0,1 0 1 0 0,-1 0 0 0 0,1 0-1 0 0,-1 0 1 0 0,1 0-1 0 0,0 0 1 0 0,-1 0 0 0 0,1 0-1 0 0,-1 0 1 0 0,1 0-1 0 0,-1 0 1 0 0,1 0-1 0 0,-1 0 1 0 0,1 0 0 0 0,-1-1-1 0 0,1 1 1 0 0,0 0-1 0 0,-1 0-4 0 0,0 0 0 0 0,0 0-1 0 0,1 0 1 0 0,-1 0 0 0 0,0 0-1 0 0,0 0 1 0 0,0 0-1 0 0,0 0 1 0 0,0 0 0 0 0,0 0-1 0 0,1 0 1 0 0,-1 0 0 0 0,0 0-1 0 0,0 0 1 0 0,0 0-1 0 0,0 0 1 0 0,0 0 0 0 0,0 0-1 0 0,1 0 1 0 0,-1 0-1 0 0,0 0 1 0 0,0 0 0 0 0,0 0-1 0 0,0 0 1 0 0,0 0 0 0 0,0 0-1 0 0,1 0 1 0 0,-1 0-1 0 0,0 0 1 0 0,0 0 0 0 0,0 0-1 0 0,0 0 1 0 0,0 0 0 0 0,0 0-1 0 0,0 0 1 0 0,1 0-1 0 0,-1 0 1 0 0,0 0 0 0 0,0 0-1 0 0,4 1 15 0 0,-2-1-343 0 0,0 0 0 0 0,0-1-1 0 0,-1 1 1 0 0,1-1 0 0 0,0 1-1 0 0,-1-1 1 0 0,4 0 0 0 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01-28T15:21:04.377"/>
    </inkml:context>
    <inkml:brush xml:id="br0">
      <inkml:brushProperty name="width" value="0.1" units="cm"/>
      <inkml:brushProperty name="height" value="0.1" units="cm"/>
      <inkml:brushProperty name="color" value="#33CCFF"/>
    </inkml:brush>
  </inkml:definitions>
  <inkml:trace contextRef="#ctx0" brushRef="#br0">67 272 2296 0 0,'0'0'144'0'0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01-08T17:50:54.722"/>
    </inkml:context>
    <inkml:brush xml:id="br0">
      <inkml:brushProperty name="width" value="0.05" units="cm"/>
      <inkml:brushProperty name="height" value="0.05" units="cm"/>
      <inkml:brushProperty name="color" value="#004F8B"/>
    </inkml:brush>
  </inkml:definitions>
  <inkml:trace contextRef="#ctx0" brushRef="#br0">46 18 6880 0 0,'0'0'528'0'0,"-1"0"-368"0"0,-1 0-79 0 0,0 0 1 0 0,1 0-1 0 0,-1 0 0 0 0,1 0 1 0 0,-1 0-1 0 0,1-1 1 0 0,-1 1-1 0 0,1-1 0 0 0,-1 1 1 0 0,1-1-1 0 0,-1 1 1 0 0,1-1-1 0 0,-1 0 0 0 0,1 0 1 0 0,0 1-1 0 0,-1-1 1 0 0,-1-2 1343 0 0,-5-1-964 0 0,0 1 435 0 0,17 10-142 0 0,-5-4-763 0 0,-2-4-10 0 0,0 0-13 0 0,-1 1 3 0 0,-1 1 35 0 0,1-1 1 0 0,-1 1-1 0 0,1-1 1 0 0,0 1-1 0 0,-1-1 1 0 0,1 1-1 0 0,0-1 1 0 0,-1 0 0 0 0,1 1-1 0 0,0-1 1 0 0,0 0-1 0 0,-1 1 1 0 0,1-1-1 0 0,0 0 1 0 0,0 0-1 0 0,0 0 1 0 0,-1 0-1 0 0,1 1 1 0 0,0-1 0 0 0,0 0-1 0 0,0-1 1 0 0,0 1-1 0 0,-1 0 1 0 0,3-1 1789 0 0,5 8-1786 0 0,-1-4-1039 0 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01-09T13:59:27.085"/>
    </inkml:context>
    <inkml:brush xml:id="br0">
      <inkml:brushProperty name="width" value="0.05" units="cm"/>
      <inkml:brushProperty name="height" value="0.05" units="cm"/>
      <inkml:brushProperty name="color" value="#004F8B"/>
    </inkml:brush>
  </inkml:definitions>
  <inkml:trace contextRef="#ctx0" brushRef="#br0">7 49 2016 0 0,'5'0'0'0'0,"2"-3"88"0"0,0 0-24 0 0,5-1-64 0 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01-26T14:22:25.056"/>
    </inkml:context>
    <inkml:brush xml:id="br0">
      <inkml:brushProperty name="width" value="0.05" units="cm"/>
      <inkml:brushProperty name="height" value="0.05" units="cm"/>
      <inkml:brushProperty name="color" value="#004F8B"/>
    </inkml:brush>
  </inkml:definitions>
  <inkml:trace contextRef="#ctx0" brushRef="#br0">0 512 17871 0 0,'0'-3'21'0'0,"6"-1"0"0"0,-6 0 0 0 0,6 1 0 0 0,-6-1 0 0 0,6 0 0 0 0,-6 1 0 0 0,12-4-1 0 0,31-21-1109 0 0,-19 15 1155 0 0,43-26-129 0 0,-20 13 38 0 0,68-32 25 0 0,-85 42 0 0 0,103-40 0 0 0,6-1 0 0 0,102-61 0 0 0,-211 106-4 0 0,-6-1 0 0 0,7 3 0 0 0,-2 0 0 0 0,56-13 0 0 0,-85 23-10 0 0,0 0 0 0 0,0 0 0 0 0,0 0 0 0 0,0 0 0 0 0,0 0 0 0 0,0 0-1 0 0,0-1 1 0 0,0 1 0 0 0,0 0 0 0 0,0 0 0 0 0,0 0 0 0 0,0 0 0 0 0,0 0-1 0 0,0 0 1 0 0,0 0 0 0 0,0 0 0 0 0,0 0 0 0 0,0 0 0 0 0,0 0 0 0 0,0 1-1 0 0,0-1 1 0 0,0 0 0 0 0,0 0 0 0 0,0 0 0 0 0,0 0 0 0 0,6 0-1 0 0,-6 0 1 0 0,0 0 0 0 0,0 0 0 0 0,0 0 0 0 0,0 0 0 0 0,0 0 0 0 0,0 1-1 0 0,0-1 1 0 0,0 0 0 0 0,0 0 0 0 0,0 0 0 0 0,0 0 0 0 0,-6 6-215 0 0,-6 6-68 0 0,-49 39-725 0 0,-35 24 595 0 0,-19 8 606 0 0,79-58 14 0 0,18-11-62 0 0,0-2-1 0 0,5 1 1 0 0,-22 24 0 0 0,17-14-58 0 0,11-17-97 0 0,2 0 1 0 0,-1 0-1 0 0,-1 2 1 0 0,2-1-1 0 0,-8 12 1 0 0,13-18-33 0 0,7-6 288 0 0,11-2-104 0 0,-7-1 1 0 0,2-1 0 0 0,10-9 0 0 0,-5 3-124 0 0,-4 4-5 0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01-26T14:30:23.747"/>
    </inkml:context>
    <inkml:brush xml:id="br0">
      <inkml:brushProperty name="width" value="0.1" units="cm"/>
      <inkml:brushProperty name="height" value="0.1" units="cm"/>
      <inkml:brushProperty name="color" value="#004F8B"/>
    </inkml:brush>
  </inkml:definitions>
  <inkml:trace contextRef="#ctx0" brushRef="#br0">1 31 6384 0 0,'0'0'184'0'0,"0"-1"-6"0"0,2-11 4019 0 0,-1 11-3979 0 0,11-5-836 0 0,5-2 747 0 0,-6 6-697 0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01-26T14:34:30.830"/>
    </inkml:context>
    <inkml:brush xml:id="br0">
      <inkml:brushProperty name="width" value="0.1" units="cm"/>
      <inkml:brushProperty name="height" value="0.1" units="cm"/>
      <inkml:brushProperty name="color" value="#33CCFF"/>
    </inkml:brush>
  </inkml:definitions>
  <inkml:trace contextRef="#ctx0" brushRef="#br0">0 1 3368 0 0,'0'0'240'0'0,"3"0"-160"0"0,4 0 0 0 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01-26T14:34:40.358"/>
    </inkml:context>
    <inkml:brush xml:id="br0">
      <inkml:brushProperty name="width" value="0.1" units="cm"/>
      <inkml:brushProperty name="height" value="0.1" units="cm"/>
      <inkml:brushProperty name="color" value="#33CCFF"/>
    </inkml:brush>
  </inkml:definitions>
  <inkml:trace contextRef="#ctx0" brushRef="#br0">28 881 5592 0 0,'0'0'204'0'0,"6"-5"-112"0"0,4-17 1548 0 0,-10 21-1291 0 0,0-4-202 0 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01-26T14:45:43.580"/>
    </inkml:context>
    <inkml:brush xml:id="br0">
      <inkml:brushProperty name="width" value="0.035" units="cm"/>
      <inkml:brushProperty name="height" value="0.035" units="cm"/>
      <inkml:brushProperty name="color" value="#AB008B"/>
    </inkml:brush>
  </inkml:definitions>
  <inkml:trace contextRef="#ctx0" brushRef="#br0">15 1 7408 0 0,'0'0'2685'0'0,"-8"0"-1313"0"0,8 0-1320 0 0,0 0 1 0 0,-1 0-1 0 0,1 0 1 0 0,0 0-1 0 0,0 0 0 0 0,-1 0 1 0 0,1 0-1 0 0,0 0 1 0 0,-1 2-1 0 0,1-2 0 0 0,0 0 1 0 0,-1 0-1 0 0,1 0 1 0 0,0 0-1 0 0,0 0 1 0 0,0 0-1 0 0,-1 0 0 0 0,1 0 1 0 0,0 1-1 0 0,0-1 1 0 0,0 0-1 0 0,-1 0 0 0 0,1 0 1 0 0,0 0-1 0 0,0 2 1 0 0,0-2-1 0 0,0 0 0 0 0,0 0 1 0 0,0 0-1 0 0,0 0 1 0 0,0 0-1 0 0,-1 2 0 0 0,1-2 1 0 0,1 2-1 0 0,-2-1 46 0 0,2 1 0 0 0,-1 0-1 0 0,0 0 1 0 0,0-1 0 0 0,1 1-1 0 0,-1 0 1 0 0,0-1 0 0 0,1 1-1 0 0,0 0 1 0 0,-1 0 0 0 0,1-1-1 0 0,0 1 1 0 0,0 0 0 0 0,0 0-1 0 0,0-2 1 0 0,2 3 0 0 0,0 0-88 0 0,3 3 44 0 0,-5-6 1 0 0,0 1 0 0 0,0-1 0 0 0,0 0 0 0 0,1 2 0 0 0,-1-2 0 0 0,0 0 0 0 0,1 2 0 0 0,-1-2 0 0 0,0 2 1 0 0,1-2-1 0 0,-1 0 0 0 0,0 0 0 0 0,1 0 0 0 0,1 0 0 0 0,3 1-7 0 0,-5-1-35 0 0,0 0 0 0 0,0 0-1 0 0,0 0 1 0 0,-1 0 0 0 0,1 0 0 0 0,0 2 0 0 0,0-2-1 0 0,0 0 1 0 0,0 0 0 0 0,0 0 0 0 0,-1 0-1 0 0,1 0 1 0 0,0 0 0 0 0,0 0 0 0 0,0-2 0 0 0,0 2-1 0 0,-1 0 1 0 0,1 0 0 0 0,0 0 0 0 0,0 0-1 0 0,1-1 1 0 0,1 1 72 0 0,3-4 128 0 0,15 1 173 0 0,-20 3-378 0 0,1 0 0 0 0,-1 0 0 0 0,0 0 0 0 0,1 0 0 0 0,-1 0 0 0 0,0-2 0 0 0,1 2 0 0 0,-1-2-1 0 0,0 2 1 0 0,1 0 0 0 0,-1-2 0 0 0,0 2 0 0 0,1-1 0 0 0,11-6 52 0 0,-12 7-52 0 0,1-2 0 0 0,0 0 0 0 0,0 2 0 0 0,0 0 0 0 0,0 0 0 0 0,0 0-1 0 0,0-1 1 0 0,0 1 0 0 0,0 0 0 0 0,-1 0 0 0 0,1 0 0 0 0,0 1 0 0 0,4-1 0 0 0,-3 0 17 0 0,16-1 216 0 0,-17 1-183 0 0,1 0 1 0 0,-1-2-1 0 0,1 2 0 0 0,-2 0 0 0 0,3 0 1 0 0,-2 0-1 0 0,1 0 0 0 0,4 2 0 0 0,-1-2-87 0 0,1 0 0 0 0,-1 0 0 0 0,0 0 0 0 0,1 0 0 0 0,-1 0 0 0 0,7-4 0 0 0,-4 4-58 0 0,-6-2 99 0 0,-1 2 7 0 0,1 0 1 0 0,-1 0 0 0 0,1 0-1 0 0,0 0 1 0 0,-1-1 0 0 0,1 1-1 0 0,-1 0 1 0 0,0-2 0 0 0,1 0-1 0 0,-1 2 1 0 0,1-1 0 0 0,-1-1-1 0 0,0 0 1 0 0,2-1-1 0 0,-3 3-25 0 0,-1 0 0 0 0,0 0 0 0 0,1 0 0 0 0,-1-2-1 0 0,0 2 1 0 0,1 0 0 0 0,-1-2 0 0 0,1 2 0 0 0,-1 0-1 0 0,0 0 1 0 0,1 0 0 0 0,-1 0 0 0 0,1 0 0 0 0,-1 0-1 0 0,1-2 1 0 0,-1 2 0 0 0,1 0 0 0 0,-1 0 0 0 0,1 0 0 0 0,-1 0-1 0 0,1 0 1 0 0,-1 0 0 0 0,1 0 0 0 0,-1 0 0 0 0,1 0-1 0 0,-1 0 1 0 0,0 0 0 0 0,0 0 0 0 0,1 0 0 0 0,-1 2-1 0 0,2-2 1 0 0,-2 0 0 0 0,1 0 0 0 0,0 0 0 0 0,8 4-74 0 0,41-3 672 0 0,-14 3-360 0 0,13-4-37 0 0,-37 2-76 0 0,-11-2-112 0 0,0 0 0 0 0,0 1 0 0 0,0-1 0 0 0,0 0 0 0 0,0 0 0 0 0,0 0 0 0 0,0 0 0 0 0,0 0 0 0 0,0 0 0 0 0,-1 0 0 0 0,2 0 0 0 0,15 0 76 0 0,-16 0-80 0 0,0 0 1 0 0,0 2-1 0 0,0-2 1 0 0,0 0-1 0 0,0 0 1 0 0,1 0-1 0 0,-1 0 1 0 0,0 0-1 0 0,-1 0 1 0 0,1 0-1 0 0,0-2 1 0 0,1 2-1 0 0,-1 0 0 0 0,0 0 1 0 0,2 0-1 0 0,-2-1 2 0 0,0 1 0 0 0,1 0-1 0 0,-1 0 1 0 0,-1 0-1 0 0,2 0 1 0 0,-1 0-1 0 0,1 0 1 0 0,0 0 0 0 0,-1 0-1 0 0,0 0 1 0 0,1 0-1 0 0,-1 0 1 0 0,1 1-1 0 0,1-1-4 0 0,1 4 0 0 0,-1-3 0 0 0,0-1 0 0 0,-1 2 0 0 0,3 0 0 0 0,-2 0 0 0 0,0-2 0 0 0,0 1 0 0 0,0-1 0 0 0,1 0 0 0 0,5 0 0 0 0,9 0 63 0 0,-8 2 97 0 0,3-2 1 0 0,19-3-1 0 0,-23 1-166 0 0,-1 0-1 0 0,0 0 0 0 0,0 2 0 0 0,-1 0 0 0 0,3 0 0 0 0,8 2 0 0 0,-15-2 7 0 0,0 0-1 0 0,0-2 1 0 0,0 2-1 0 0,0 0 1 0 0,-2 0-1 0 0,2 0 1 0 0,1-1-1 0 0,-2 1 1 0 0,4-4-1 0 0,-2 3 15 0 0,-1 1-1 0 0,0-2 0 0 0,-1 2 0 0 0,1-2 1 0 0,7 0-1 0 0,-9 2-11 0 0,0 0 6 0 0,0 0-1 0 0,0 0 1 0 0,0 0 0 0 0,2 0 0 0 0,-2 0-1 0 0,1 0 1 0 0,-1 0 0 0 0,0 0-1 0 0,1 0 1 0 0,-1 2 0 0 0,-1-2 0 0 0,2 2-1 0 0,-1-2 1 0 0,0 0 0 0 0,2 0 0 0 0,-1 2-1 0 0,0-1-15 0 0,0-1 0 0 0,-1 0 0 0 0,1 0 0 0 0,0 0-1 0 0,1 0 1 0 0,-1 0 0 0 0,-1 0 0 0 0,4 0-1 0 0,-2 0 3 0 0,41 2 142 0 0,-30 1-121 0 0,-13-1-10 0 0,1-2 1 0 0,0 0-1 0 0,-1 0 1 0 0,1 2-1 0 0,-1-2 1 0 0,0 0-1 0 0,0 2 1 0 0,3-2-1 0 0,14 1-4 0 0,-16-1 35 0 0,0 0 1 0 0,0 2-1 0 0,0-2 1 0 0,1 0-1 0 0,1 0 1 0 0,2 0-1 0 0,-4 0-30 0 0,2 0 1 0 0,-2 0-1 0 0,0 0 0 0 0,0 0 0 0 0,-1 2 0 0 0,2-2 0 0 0,-1 0 0 0 0,5 2 0 0 0,10 3-77 0 0,-10-4 102 0 0,0-1 0 0 0,-1-1-1 0 0,14-1 1 0 0,10-1 49 0 0,14-3-91 0 0,-13 5 115 0 0,-24-3-69 0 0,-2 4-1 0 0,2 0 1 0 0,0-2 0 0 0,-2 2 0 0 0,9 2-1 0 0,-7-2 1 0 0,-3 0-1 0 0,2 0 0 0 0,0 0 0 0 0,9-2 0 0 0,13-1 33 0 0,-17 5-12 0 0,-9-2-48 0 0,0 0 1 0 0,-2 0 0 0 0,2 0-1 0 0,0 0 1 0 0,-1 0 0 0 0,1 0-1 0 0,1 0 1 0 0,-2 0-1 0 0,1 0 1 0 0,-1 0 0 0 0,2-4-1 0 0,0 4-1 0 0,1-1-1 0 0,-2 1 0 0 0,1-2 0 0 0,-1 2 0 0 0,1-2 0 0 0,0 2 1 0 0,0-2-1 0 0,0 2 0 0 0,-1 0 0 0 0,1 0 0 0 0,0 0 0 0 0,1 0 1 0 0,-1 0-1 0 0,-1 2 0 0 0,6 0 0 0 0,-7-2-2 0 0,0 0 0 0 0,0 0-1 0 0,0 0 1 0 0,0 0 0 0 0,0 0 0 0 0,0 0-1 0 0,0 0 1 0 0,0 0 0 0 0,1 0 0 0 0,2-2-1 0 0,-4 0-1 0 0,1 2 0 0 0,0 0 0 0 0,-1 0 0 0 0,1 0 0 0 0,-1 0 0 0 0,1 0 0 0 0,-1 0 0 0 0,1 0 0 0 0,0 0 0 0 0,0 0 0 0 0,-1 0 0 0 0,1 0 0 0 0,0 0 0 0 0,-1 0 0 0 0,1 0 0 0 0,0 0 0 0 0,1 0 0 0 0,-2 2 0 0 0,1-2 0 0 0,0 0 0 0 0,-1 0 0 0 0,2 2 0 0 0,5 1-1 0 0,1 2 0 0 0,0-1 0 0 0,0-1 0 0 0,19 6 0 0 0,-24-7 19 0 0,2-2-1 0 0,0 0 0 0 0,-2 0 0 0 0,2 0 0 0 0,0 0 1 0 0,5-4-1 0 0,11 3 38 0 0,-2 7-56 0 0,2-11 21 0 0,-19 5-20 0 0,-1 0 0 0 0,-1-1 0 0 0,2 1 0 0 0,-1 0 1 0 0,1 0-1 0 0,-1 0 0 0 0,1 0 0 0 0,-1-2 0 0 0,2 2 0 0 0,-2 0 0 0 0,0 0 1 0 0,0 2-1 0 0,1-2 0 0 0,-1 0 0 0 0,0 0 0 0 0,1 0 0 0 0,-1 0 0 0 0,1 1 1 0 0,0-1-1 0 0,-1 0 0 0 0,0 0 0 0 0,0 2 0 0 0,2 0 0 0 0,-2-1-19 0 0,0-1-1 0 0,0 0 0 0 0,1 2 0 0 0,-1-2 0 0 0,1 0 0 0 0,-1 0 1 0 0,0 2-1 0 0,0-2 0 0 0,0 0 0 0 0,0 0 0 0 0,0 0 0 0 0,2 2 1 0 0,-1-2 25 0 0,-1 0 1 0 0,1 0 0 0 0,0 0-1 0 0,-1 0 1 0 0,-1 0 0 0 0,2 0-1 0 0,-1 0 1 0 0,0 1 0 0 0,0-1 0 0 0,1 0-1 0 0,-1 0 1 0 0,0 2 0 0 0,0-2-1 0 0,2 2 1 0 0,-2 0-6 0 0,1-1-1 0 0,-1-1 1 0 0,1 4 0 0 0,0-4-1 0 0,0 2 1 0 0,1-2-1 0 0,-1 1 1 0 0,-1-1 0 0 0,1 0-1 0 0,0 2 1 0 0,0-2 0 0 0,0 2-1 0 0,2-2 1 0 0,-2 0 0 0 0,-1 0-1 0 0,1 0 1 0 0,0 0-1 0 0,0 0 1 0 0,0 0 0 0 0,3-2-1 0 0,-1 2-6 0 0,0-2 0 0 0,1 2 0 0 0,-3 0 0 0 0,2 2 0 0 0,6 0 0 0 0,21 1 174 0 0,-25-3-136 0 0,0 0 0 0 0,-1 0 0 0 0,0 0 0 0 0,9 4-1 0 0,-10-3-32 0 0,-2-1-1 0 0,1 0 0 0 0,-1 0 0 0 0,1 0 0 0 0,1 0 0 0 0,-2 0 0 0 0,1 0 1 0 0,0 0-1 0 0,4-1 0 0 0,9-1 79 0 0,-2 5 378 0 0,-4-6-372 0 0,-10 3-84 0 0,0 0 1 0 0,0 0-1 0 0,2 0 1 0 0,-2 0-1 0 0,0 0 1 0 0,0 0-1 0 0,1 0 1 0 0,-1 0-1 0 0,0 0 1 0 0,0 0 0 0 0,0 0-1 0 0,0 0 1 0 0,0 0-1 0 0,1 0 1 0 0,-1 0-1 0 0,0 0 1 0 0,0 0-1 0 0,1 0 1 0 0,-1 0-1 0 0,0 0 1 0 0,0 2-1 0 0,1-2 1 0 0,-1 0-1 0 0,0 0 1 0 0,0 0-1 0 0,0 0 1 0 0,1 0 0 0 0,-1 0-1 0 0,0 0 1 0 0,1 3-3 0 0,0-1 2 0 0,-1-2 0 0 0,1 0 0 0 0,-1 0 0 0 0,1 2 0 0 0,-1-2 0 0 0,1 0 0 0 0,0 0 0 0 0,-1 0 0 0 0,1 0 0 0 0,-1 1 0 0 0,2-1 0 0 0,-1 0 0 0 0,-1 0 0 0 0,0 0 0 0 0,1 0 0 0 0,0 0 0 0 0,-1 0 0 0 0,1 0 0 0 0,0 0 0 0 0,-1 0 0 0 0,1 0 0 0 0,0 0 0 0 0,1 0 0 0 0,19-5 0 0 0,-16 3 0 0 0,14-1 46 0 0,-14 1-28 0 0,0 2 0 0 0,0-2 0 0 0,0 2 1 0 0,-1-1-1 0 0,10-4 0 0 0,-12 3-13 0 0,0 2 0 0 0,1-2 0 0 0,-1 0 0 0 0,1 2 0 0 0,-1 0 0 0 0,1-1 0 0 0,-1 1 0 0 0,2 0 0 0 0,-2 0 0 0 0,5 0 0 0 0,13 0-7 0 0,-17-4 3 0 0,2 4-1 0 0,-1 0 0 0 0,1-2 1 0 0,-1 2-1 0 0,9 0 0 0 0,-4 0 14 0 0,-9 0 61 0 0,6-1 112 0 0,-3 1-186 0 0,-1 1 0 0 0,0-1 0 0 0,0 0 0 0 0,0 2 0 0 0,0-2 0 0 0,0 0 0 0 0,0 2 1 0 0,2 1-1 0 0,-1-1-1 0 0,49 2 0 0 0,-49-4 6 0 0,-1 0-17 0 0,12 0 91 0 0,-13 0 53 0 0,1-2-19 0 0,0 2-137 0 0,-6-2 970 0 0,-8 0-2503 0 0,11 2 586 0 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01-26T14:45:50.770"/>
    </inkml:context>
    <inkml:brush xml:id="br0">
      <inkml:brushProperty name="width" value="0.035" units="cm"/>
      <inkml:brushProperty name="height" value="0.035" units="cm"/>
      <inkml:brushProperty name="color" value="#AB008B"/>
    </inkml:brush>
  </inkml:definitions>
  <inkml:trace contextRef="#ctx0" brushRef="#br0">0 47 3208 0 0,'0'0'64'0'0</inkml:trace>
  <inkml:trace contextRef="#ctx0" brushRef="#br0" timeOffset="533.88">19 12 6336 0 0,'0'0'4858'0'0,"3"-7"-1547"0"0,-6 3-3512 0 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2C581-080C-4F00-A62C-1F1B3AB83FA0}">
  <dimension ref="C4:Q4"/>
  <sheetViews>
    <sheetView topLeftCell="A10" zoomScale="66" workbookViewId="0">
      <selection activeCell="S44" sqref="S44"/>
    </sheetView>
  </sheetViews>
  <sheetFormatPr defaultRowHeight="13.2" x14ac:dyDescent="0.25"/>
  <cols>
    <col min="8" max="8" width="9.109375" customWidth="1"/>
  </cols>
  <sheetData>
    <row r="4" spans="3:17" ht="17.399999999999999" x14ac:dyDescent="0.3">
      <c r="C4" s="373" t="s">
        <v>0</v>
      </c>
      <c r="D4" s="78"/>
      <c r="E4" s="78"/>
      <c r="F4" s="78"/>
      <c r="G4" s="78"/>
      <c r="H4" s="78"/>
      <c r="I4" s="78"/>
      <c r="J4" s="78"/>
      <c r="K4" s="78"/>
      <c r="L4" s="78"/>
      <c r="M4" s="78"/>
      <c r="N4" s="78"/>
      <c r="O4" s="78"/>
      <c r="P4" s="78"/>
      <c r="Q4" s="78"/>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B442E-CD5C-4838-AFC5-CE46F2D3625D}">
  <dimension ref="B1:Y51"/>
  <sheetViews>
    <sheetView workbookViewId="0">
      <selection activeCell="V38" sqref="V38"/>
    </sheetView>
  </sheetViews>
  <sheetFormatPr defaultRowHeight="13.2" outlineLevelRow="1" x14ac:dyDescent="0.25"/>
  <cols>
    <col min="8" max="14" width="0" hidden="1" customWidth="1"/>
    <col min="16" max="17" width="8.88671875" customWidth="1"/>
    <col min="19" max="20" width="8.88671875" customWidth="1"/>
    <col min="23" max="25" width="0" hidden="1" customWidth="1"/>
  </cols>
  <sheetData>
    <row r="1" spans="2:25" ht="54" customHeight="1" x14ac:dyDescent="0.25">
      <c r="B1" s="413" t="s">
        <v>282</v>
      </c>
      <c r="C1" s="15" t="s">
        <v>171</v>
      </c>
      <c r="D1" s="16" t="s">
        <v>283</v>
      </c>
      <c r="E1" s="16" t="s">
        <v>284</v>
      </c>
      <c r="F1" s="16" t="s">
        <v>174</v>
      </c>
      <c r="G1" s="17" t="s">
        <v>179</v>
      </c>
      <c r="H1" s="415" t="s">
        <v>285</v>
      </c>
      <c r="I1" s="415"/>
      <c r="J1" s="415"/>
      <c r="K1" s="415"/>
      <c r="L1" s="415"/>
      <c r="M1" s="415"/>
      <c r="N1" s="415"/>
      <c r="O1" s="415"/>
      <c r="P1" s="415"/>
      <c r="Q1" s="415"/>
      <c r="R1" s="415"/>
      <c r="S1" s="415"/>
      <c r="T1" s="415"/>
      <c r="U1" s="415"/>
      <c r="V1" s="415"/>
      <c r="W1" s="415"/>
      <c r="X1" s="415"/>
      <c r="Y1" s="416"/>
    </row>
    <row r="2" spans="2:25" ht="15.75" customHeight="1" thickBot="1" x14ac:dyDescent="0.3">
      <c r="B2" s="414"/>
      <c r="C2" s="18"/>
      <c r="D2" s="19"/>
      <c r="E2" s="19"/>
      <c r="F2" s="19"/>
      <c r="G2" s="20"/>
      <c r="H2" s="21" t="s">
        <v>35</v>
      </c>
      <c r="I2" s="22" t="s">
        <v>41</v>
      </c>
      <c r="J2" s="22" t="s">
        <v>130</v>
      </c>
      <c r="K2" s="22" t="s">
        <v>276</v>
      </c>
      <c r="L2" s="22" t="s">
        <v>286</v>
      </c>
      <c r="M2" s="22" t="s">
        <v>287</v>
      </c>
      <c r="N2" s="22" t="s">
        <v>287</v>
      </c>
      <c r="O2" s="22" t="s">
        <v>36</v>
      </c>
      <c r="P2" s="22" t="s">
        <v>269</v>
      </c>
      <c r="Q2" s="22" t="s">
        <v>48</v>
      </c>
      <c r="R2" s="22" t="s">
        <v>25</v>
      </c>
      <c r="S2" s="21" t="s">
        <v>67</v>
      </c>
      <c r="T2" s="21" t="s">
        <v>55</v>
      </c>
      <c r="U2" s="21" t="s">
        <v>271</v>
      </c>
      <c r="V2" s="21" t="s">
        <v>52</v>
      </c>
      <c r="W2" s="21" t="s">
        <v>56</v>
      </c>
      <c r="X2" s="21" t="s">
        <v>279</v>
      </c>
      <c r="Y2" s="21" t="s">
        <v>288</v>
      </c>
    </row>
    <row r="3" spans="2:25" ht="31.8" hidden="1" thickBot="1" x14ac:dyDescent="0.35">
      <c r="B3" s="23" t="s">
        <v>181</v>
      </c>
      <c r="C3" s="417"/>
      <c r="D3" s="418"/>
      <c r="E3" s="418"/>
      <c r="F3" s="418"/>
      <c r="G3" s="419"/>
      <c r="H3" s="420" t="s">
        <v>289</v>
      </c>
      <c r="I3" s="420"/>
      <c r="J3" s="420"/>
      <c r="K3" s="420"/>
      <c r="L3" s="420"/>
      <c r="M3" s="420"/>
      <c r="N3" s="420"/>
      <c r="O3" s="420"/>
      <c r="P3" s="420"/>
      <c r="Q3" s="420"/>
      <c r="R3" s="420"/>
      <c r="S3" s="420"/>
      <c r="T3" s="420"/>
      <c r="U3" s="420"/>
      <c r="V3" s="420"/>
      <c r="W3" s="420"/>
      <c r="X3" s="420"/>
      <c r="Y3" s="421"/>
    </row>
    <row r="4" spans="2:25" ht="18.600000000000001" hidden="1" outlineLevel="1" thickBot="1" x14ac:dyDescent="0.4">
      <c r="B4" s="24" t="s">
        <v>290</v>
      </c>
      <c r="C4" s="11">
        <v>3</v>
      </c>
      <c r="D4" s="11">
        <v>1</v>
      </c>
      <c r="E4" s="11">
        <v>1</v>
      </c>
      <c r="F4" s="11">
        <v>1</v>
      </c>
      <c r="G4" s="25">
        <f>SUM(C4:F4)</f>
        <v>6</v>
      </c>
      <c r="H4" s="26" t="s">
        <v>281</v>
      </c>
      <c r="I4" s="27" t="s">
        <v>281</v>
      </c>
      <c r="J4" s="27"/>
      <c r="K4" s="26" t="s">
        <v>281</v>
      </c>
      <c r="L4" s="27"/>
      <c r="M4" s="28"/>
      <c r="N4" s="28"/>
      <c r="O4" s="27"/>
      <c r="P4" s="28"/>
      <c r="Q4" s="28"/>
      <c r="R4" s="26" t="s">
        <v>281</v>
      </c>
      <c r="S4" s="28"/>
      <c r="T4" s="27"/>
      <c r="U4" s="26" t="s">
        <v>281</v>
      </c>
      <c r="V4" s="27" t="s">
        <v>281</v>
      </c>
      <c r="W4" s="28"/>
      <c r="X4" s="28"/>
      <c r="Y4" s="28"/>
    </row>
    <row r="5" spans="2:25" ht="30.75" hidden="1" customHeight="1" collapsed="1" x14ac:dyDescent="0.35">
      <c r="B5" s="29" t="s">
        <v>183</v>
      </c>
      <c r="C5" s="5">
        <v>2</v>
      </c>
      <c r="D5" s="5">
        <v>3</v>
      </c>
      <c r="E5" s="5">
        <v>2</v>
      </c>
      <c r="F5" s="5">
        <v>2</v>
      </c>
      <c r="G5" s="30">
        <f t="shared" ref="G5:G42" si="0">SUM(C5:F5)</f>
        <v>9</v>
      </c>
      <c r="H5" s="26" t="s">
        <v>281</v>
      </c>
      <c r="I5" s="27" t="s">
        <v>281</v>
      </c>
      <c r="J5" s="27"/>
      <c r="K5" s="26" t="s">
        <v>281</v>
      </c>
      <c r="L5" s="27"/>
      <c r="M5" s="28"/>
      <c r="N5" s="28"/>
      <c r="O5" s="27"/>
      <c r="P5" s="28"/>
      <c r="Q5" s="28"/>
      <c r="R5" s="26" t="s">
        <v>281</v>
      </c>
      <c r="S5" s="28"/>
      <c r="T5" s="27"/>
      <c r="U5" s="26" t="s">
        <v>281</v>
      </c>
      <c r="V5" s="27" t="s">
        <v>281</v>
      </c>
      <c r="W5" s="28"/>
      <c r="X5" s="28"/>
      <c r="Y5" s="28"/>
    </row>
    <row r="6" spans="2:25" ht="23.1" hidden="1" customHeight="1" x14ac:dyDescent="0.35">
      <c r="B6" s="31" t="s">
        <v>184</v>
      </c>
      <c r="C6" s="11">
        <v>3</v>
      </c>
      <c r="D6" s="11">
        <v>2</v>
      </c>
      <c r="E6" s="11">
        <v>1</v>
      </c>
      <c r="F6" s="11">
        <v>2</v>
      </c>
      <c r="G6" s="25">
        <f t="shared" si="0"/>
        <v>8</v>
      </c>
      <c r="H6" s="26" t="s">
        <v>281</v>
      </c>
      <c r="I6" s="27" t="s">
        <v>281</v>
      </c>
      <c r="J6" s="27"/>
      <c r="K6" s="26" t="s">
        <v>281</v>
      </c>
      <c r="L6" s="27"/>
      <c r="M6" s="28"/>
      <c r="N6" s="28"/>
      <c r="O6" s="27"/>
      <c r="P6" s="28"/>
      <c r="Q6" s="28"/>
      <c r="R6" s="26" t="s">
        <v>281</v>
      </c>
      <c r="S6" s="28"/>
      <c r="T6" s="27"/>
      <c r="U6" s="26" t="s">
        <v>281</v>
      </c>
      <c r="V6" s="27" t="s">
        <v>281</v>
      </c>
      <c r="W6" s="28"/>
      <c r="X6" s="28"/>
      <c r="Y6" s="28"/>
    </row>
    <row r="7" spans="2:25" ht="30" hidden="1" customHeight="1" x14ac:dyDescent="0.35">
      <c r="B7" s="29" t="s">
        <v>185</v>
      </c>
      <c r="C7" s="11">
        <v>3</v>
      </c>
      <c r="D7" s="5">
        <v>2</v>
      </c>
      <c r="E7" s="5">
        <v>2</v>
      </c>
      <c r="F7" s="5">
        <v>2</v>
      </c>
      <c r="G7" s="30">
        <f t="shared" si="0"/>
        <v>9</v>
      </c>
      <c r="H7" s="26" t="s">
        <v>281</v>
      </c>
      <c r="I7" s="27" t="s">
        <v>281</v>
      </c>
      <c r="J7" s="27"/>
      <c r="K7" s="26" t="s">
        <v>281</v>
      </c>
      <c r="L7" s="27"/>
      <c r="M7" s="28"/>
      <c r="N7" s="28"/>
      <c r="O7" s="27"/>
      <c r="P7" s="28"/>
      <c r="Q7" s="28"/>
      <c r="R7" s="26" t="s">
        <v>281</v>
      </c>
      <c r="S7" s="28"/>
      <c r="T7" s="27"/>
      <c r="U7" s="26" t="s">
        <v>281</v>
      </c>
      <c r="V7" s="27" t="s">
        <v>281</v>
      </c>
      <c r="W7" s="28"/>
      <c r="X7" s="28"/>
      <c r="Y7" s="28"/>
    </row>
    <row r="8" spans="2:25" ht="16.2" hidden="1" thickBot="1" x14ac:dyDescent="0.35">
      <c r="B8" s="23" t="s">
        <v>186</v>
      </c>
      <c r="C8" s="417"/>
      <c r="D8" s="418"/>
      <c r="E8" s="418"/>
      <c r="F8" s="418"/>
      <c r="G8" s="419"/>
      <c r="H8" s="420" t="s">
        <v>291</v>
      </c>
      <c r="I8" s="420"/>
      <c r="J8" s="420"/>
      <c r="K8" s="420"/>
      <c r="L8" s="420"/>
      <c r="M8" s="420"/>
      <c r="N8" s="420"/>
      <c r="O8" s="420"/>
      <c r="P8" s="420"/>
      <c r="Q8" s="420"/>
      <c r="R8" s="420"/>
      <c r="S8" s="420"/>
      <c r="T8" s="420"/>
      <c r="U8" s="420"/>
      <c r="V8" s="420"/>
      <c r="W8" s="420"/>
      <c r="X8" s="420"/>
      <c r="Y8" s="421"/>
    </row>
    <row r="9" spans="2:25" ht="24" hidden="1" customHeight="1" x14ac:dyDescent="0.35">
      <c r="B9" s="29" t="s">
        <v>186</v>
      </c>
      <c r="C9" s="11">
        <v>2</v>
      </c>
      <c r="D9" s="5">
        <v>3</v>
      </c>
      <c r="E9" s="5">
        <v>3</v>
      </c>
      <c r="F9" s="5">
        <v>3</v>
      </c>
      <c r="G9" s="30">
        <f t="shared" si="0"/>
        <v>11</v>
      </c>
      <c r="H9" s="26" t="s">
        <v>281</v>
      </c>
      <c r="I9" s="32" t="s">
        <v>281</v>
      </c>
      <c r="J9" s="32"/>
      <c r="K9" s="26" t="s">
        <v>281</v>
      </c>
      <c r="L9" s="32"/>
      <c r="M9" s="28"/>
      <c r="N9" s="32" t="s">
        <v>281</v>
      </c>
      <c r="O9" s="32"/>
      <c r="P9" s="26"/>
      <c r="Q9" s="28"/>
      <c r="R9" s="26" t="s">
        <v>281</v>
      </c>
      <c r="S9" s="28"/>
      <c r="T9" s="32"/>
      <c r="U9" s="26" t="s">
        <v>281</v>
      </c>
      <c r="V9" s="32" t="s">
        <v>281</v>
      </c>
      <c r="W9" s="28"/>
      <c r="X9" s="28"/>
      <c r="Y9" s="33"/>
    </row>
    <row r="10" spans="2:25" ht="18.600000000000001" hidden="1" thickBot="1" x14ac:dyDescent="0.4">
      <c r="B10" s="29" t="s">
        <v>187</v>
      </c>
      <c r="C10" s="11">
        <v>2</v>
      </c>
      <c r="D10" s="5">
        <v>3</v>
      </c>
      <c r="E10" s="5">
        <v>3</v>
      </c>
      <c r="F10" s="5">
        <v>3</v>
      </c>
      <c r="G10" s="30">
        <f t="shared" si="0"/>
        <v>11</v>
      </c>
      <c r="H10" s="26" t="s">
        <v>281</v>
      </c>
      <c r="I10" s="32" t="s">
        <v>281</v>
      </c>
      <c r="J10" s="32"/>
      <c r="K10" s="26" t="s">
        <v>281</v>
      </c>
      <c r="L10" s="32"/>
      <c r="M10" s="28"/>
      <c r="N10" s="32" t="s">
        <v>281</v>
      </c>
      <c r="O10" s="32"/>
      <c r="P10" s="26"/>
      <c r="Q10" s="28"/>
      <c r="R10" s="26" t="s">
        <v>281</v>
      </c>
      <c r="S10" s="28"/>
      <c r="T10" s="32"/>
      <c r="U10" s="26" t="s">
        <v>281</v>
      </c>
      <c r="V10" s="32" t="s">
        <v>281</v>
      </c>
      <c r="W10" s="28"/>
      <c r="X10" s="28"/>
      <c r="Y10" s="33"/>
    </row>
    <row r="11" spans="2:25" ht="18.600000000000001" hidden="1" outlineLevel="1" thickBot="1" x14ac:dyDescent="0.4">
      <c r="B11" s="31" t="s">
        <v>188</v>
      </c>
      <c r="C11" s="11">
        <v>2</v>
      </c>
      <c r="D11" s="11">
        <v>1</v>
      </c>
      <c r="E11" s="11">
        <v>1</v>
      </c>
      <c r="F11" s="11">
        <v>1</v>
      </c>
      <c r="G11" s="25">
        <f t="shared" si="0"/>
        <v>5</v>
      </c>
      <c r="H11" s="26" t="s">
        <v>281</v>
      </c>
      <c r="I11" s="32" t="s">
        <v>281</v>
      </c>
      <c r="J11" s="32"/>
      <c r="K11" s="26" t="s">
        <v>281</v>
      </c>
      <c r="L11" s="32"/>
      <c r="M11" s="28"/>
      <c r="N11" s="32" t="s">
        <v>281</v>
      </c>
      <c r="O11" s="32"/>
      <c r="P11" s="26"/>
      <c r="Q11" s="28"/>
      <c r="R11" s="26" t="s">
        <v>281</v>
      </c>
      <c r="S11" s="28"/>
      <c r="T11" s="32"/>
      <c r="U11" s="26" t="s">
        <v>281</v>
      </c>
      <c r="V11" s="32" t="s">
        <v>281</v>
      </c>
      <c r="W11" s="28"/>
      <c r="X11" s="28"/>
      <c r="Y11" s="33"/>
    </row>
    <row r="12" spans="2:25" ht="18.600000000000001" hidden="1" outlineLevel="1" thickBot="1" x14ac:dyDescent="0.4">
      <c r="B12" s="31" t="s">
        <v>292</v>
      </c>
      <c r="C12" s="11">
        <v>2</v>
      </c>
      <c r="D12" s="11">
        <v>2</v>
      </c>
      <c r="E12" s="11">
        <v>3</v>
      </c>
      <c r="F12" s="11">
        <v>3</v>
      </c>
      <c r="G12" s="25">
        <f t="shared" si="0"/>
        <v>10</v>
      </c>
      <c r="H12" s="26" t="s">
        <v>281</v>
      </c>
      <c r="I12" s="32" t="s">
        <v>281</v>
      </c>
      <c r="J12" s="32"/>
      <c r="K12" s="26" t="s">
        <v>281</v>
      </c>
      <c r="L12" s="32"/>
      <c r="M12" s="28"/>
      <c r="N12" s="32" t="s">
        <v>281</v>
      </c>
      <c r="O12" s="32"/>
      <c r="P12" s="26"/>
      <c r="Q12" s="28"/>
      <c r="R12" s="26" t="s">
        <v>281</v>
      </c>
      <c r="S12" s="28"/>
      <c r="T12" s="32"/>
      <c r="U12" s="26" t="s">
        <v>281</v>
      </c>
      <c r="V12" s="32" t="s">
        <v>281</v>
      </c>
      <c r="W12" s="28"/>
      <c r="X12" s="28"/>
      <c r="Y12" s="33"/>
    </row>
    <row r="13" spans="2:25" ht="24.75" hidden="1" customHeight="1" collapsed="1" x14ac:dyDescent="0.35">
      <c r="B13" s="29" t="s">
        <v>190</v>
      </c>
      <c r="C13" s="5">
        <v>3</v>
      </c>
      <c r="D13" s="5">
        <v>3</v>
      </c>
      <c r="E13" s="5">
        <v>2</v>
      </c>
      <c r="F13" s="5">
        <v>2</v>
      </c>
      <c r="G13" s="30">
        <f t="shared" si="0"/>
        <v>10</v>
      </c>
      <c r="H13" s="26" t="s">
        <v>281</v>
      </c>
      <c r="I13" s="32" t="s">
        <v>281</v>
      </c>
      <c r="J13" s="32"/>
      <c r="K13" s="26" t="s">
        <v>281</v>
      </c>
      <c r="L13" s="32"/>
      <c r="M13" s="28"/>
      <c r="N13" s="32" t="s">
        <v>281</v>
      </c>
      <c r="O13" s="32"/>
      <c r="P13" s="26"/>
      <c r="Q13" s="28"/>
      <c r="R13" s="26" t="s">
        <v>281</v>
      </c>
      <c r="S13" s="28"/>
      <c r="T13" s="32"/>
      <c r="U13" s="26" t="s">
        <v>281</v>
      </c>
      <c r="V13" s="32" t="s">
        <v>281</v>
      </c>
      <c r="W13" s="28"/>
      <c r="X13" s="28"/>
      <c r="Y13" s="33"/>
    </row>
    <row r="14" spans="2:25" ht="24.45" hidden="1" customHeight="1" x14ac:dyDescent="0.35">
      <c r="B14" s="29" t="s">
        <v>293</v>
      </c>
      <c r="C14" s="11">
        <v>3</v>
      </c>
      <c r="D14" s="5">
        <v>3</v>
      </c>
      <c r="E14" s="5">
        <v>3</v>
      </c>
      <c r="F14" s="5">
        <v>3</v>
      </c>
      <c r="G14" s="30">
        <f t="shared" si="0"/>
        <v>12</v>
      </c>
      <c r="H14" s="26" t="s">
        <v>281</v>
      </c>
      <c r="I14" s="32" t="s">
        <v>281</v>
      </c>
      <c r="J14" s="32"/>
      <c r="K14" s="26" t="s">
        <v>281</v>
      </c>
      <c r="L14" s="32"/>
      <c r="M14" s="28"/>
      <c r="N14" s="32" t="s">
        <v>281</v>
      </c>
      <c r="O14" s="32"/>
      <c r="P14" s="26"/>
      <c r="Q14" s="28"/>
      <c r="R14" s="26" t="s">
        <v>281</v>
      </c>
      <c r="S14" s="28"/>
      <c r="T14" s="32"/>
      <c r="U14" s="26" t="s">
        <v>281</v>
      </c>
      <c r="V14" s="32" t="s">
        <v>281</v>
      </c>
      <c r="W14" s="28"/>
      <c r="X14" s="28"/>
      <c r="Y14" s="33"/>
    </row>
    <row r="15" spans="2:25" ht="31.8" hidden="1" thickBot="1" x14ac:dyDescent="0.35">
      <c r="B15" s="23" t="s">
        <v>194</v>
      </c>
      <c r="C15" s="417"/>
      <c r="D15" s="418"/>
      <c r="E15" s="418"/>
      <c r="F15" s="418"/>
      <c r="G15" s="419"/>
      <c r="H15" s="420" t="s">
        <v>294</v>
      </c>
      <c r="I15" s="420"/>
      <c r="J15" s="420"/>
      <c r="K15" s="420"/>
      <c r="L15" s="420"/>
      <c r="M15" s="420"/>
      <c r="N15" s="420"/>
      <c r="O15" s="420"/>
      <c r="P15" s="420"/>
      <c r="Q15" s="420"/>
      <c r="R15" s="420"/>
      <c r="S15" s="420"/>
      <c r="T15" s="420"/>
      <c r="U15" s="420"/>
      <c r="V15" s="420"/>
      <c r="W15" s="420"/>
      <c r="X15" s="420"/>
      <c r="Y15" s="421"/>
    </row>
    <row r="16" spans="2:25" ht="18" hidden="1" customHeight="1" x14ac:dyDescent="0.35">
      <c r="B16" s="31" t="s">
        <v>295</v>
      </c>
      <c r="C16" s="11">
        <v>3</v>
      </c>
      <c r="D16" s="11">
        <v>2</v>
      </c>
      <c r="E16" s="11">
        <v>2</v>
      </c>
      <c r="F16" s="11">
        <v>1</v>
      </c>
      <c r="G16" s="25">
        <f t="shared" si="0"/>
        <v>8</v>
      </c>
      <c r="H16" s="26" t="s">
        <v>281</v>
      </c>
      <c r="I16" s="32" t="s">
        <v>281</v>
      </c>
      <c r="J16" s="26"/>
      <c r="K16" s="26" t="s">
        <v>281</v>
      </c>
      <c r="L16" s="32"/>
      <c r="M16" s="28"/>
      <c r="N16" s="32" t="s">
        <v>281</v>
      </c>
      <c r="O16" s="26" t="s">
        <v>281</v>
      </c>
      <c r="P16" s="28"/>
      <c r="Q16" s="32"/>
      <c r="R16" s="28"/>
      <c r="S16" s="28"/>
      <c r="T16" s="32"/>
      <c r="U16" s="26" t="s">
        <v>281</v>
      </c>
      <c r="V16" s="32" t="s">
        <v>281</v>
      </c>
      <c r="W16" s="28"/>
      <c r="X16" s="32"/>
      <c r="Y16" s="33"/>
    </row>
    <row r="17" spans="2:25" ht="18.600000000000001" hidden="1" thickBot="1" x14ac:dyDescent="0.4">
      <c r="B17" s="29" t="s">
        <v>196</v>
      </c>
      <c r="C17" s="5">
        <v>3</v>
      </c>
      <c r="D17" s="5">
        <v>2</v>
      </c>
      <c r="E17" s="5">
        <v>3</v>
      </c>
      <c r="F17" s="5">
        <v>3</v>
      </c>
      <c r="G17" s="30">
        <f t="shared" si="0"/>
        <v>11</v>
      </c>
      <c r="H17" s="26" t="s">
        <v>281</v>
      </c>
      <c r="I17" s="32" t="s">
        <v>281</v>
      </c>
      <c r="J17" s="26"/>
      <c r="K17" s="26" t="s">
        <v>281</v>
      </c>
      <c r="L17" s="32"/>
      <c r="M17" s="28"/>
      <c r="N17" s="32" t="s">
        <v>281</v>
      </c>
      <c r="O17" s="26" t="s">
        <v>281</v>
      </c>
      <c r="P17" s="28"/>
      <c r="Q17" s="32"/>
      <c r="R17" s="28"/>
      <c r="S17" s="28"/>
      <c r="T17" s="32"/>
      <c r="U17" s="26" t="s">
        <v>281</v>
      </c>
      <c r="V17" s="32" t="s">
        <v>281</v>
      </c>
      <c r="W17" s="28"/>
      <c r="X17" s="32"/>
      <c r="Y17" s="33"/>
    </row>
    <row r="18" spans="2:25" ht="18.600000000000001" hidden="1" thickBot="1" x14ac:dyDescent="0.4">
      <c r="B18" s="29" t="s">
        <v>296</v>
      </c>
      <c r="C18" s="5">
        <v>3</v>
      </c>
      <c r="D18" s="5">
        <v>2</v>
      </c>
      <c r="E18" s="5">
        <v>3</v>
      </c>
      <c r="F18" s="5">
        <v>3</v>
      </c>
      <c r="G18" s="30">
        <f t="shared" si="0"/>
        <v>11</v>
      </c>
      <c r="H18" s="26" t="s">
        <v>281</v>
      </c>
      <c r="I18" s="32" t="s">
        <v>281</v>
      </c>
      <c r="J18" s="26"/>
      <c r="K18" s="26" t="s">
        <v>281</v>
      </c>
      <c r="L18" s="32"/>
      <c r="M18" s="28"/>
      <c r="N18" s="32" t="s">
        <v>281</v>
      </c>
      <c r="O18" s="26" t="s">
        <v>281</v>
      </c>
      <c r="P18" s="28"/>
      <c r="Q18" s="32"/>
      <c r="R18" s="28"/>
      <c r="S18" s="28"/>
      <c r="T18" s="32"/>
      <c r="U18" s="26" t="s">
        <v>281</v>
      </c>
      <c r="V18" s="32" t="s">
        <v>281</v>
      </c>
      <c r="W18" s="28"/>
      <c r="X18" s="32"/>
      <c r="Y18" s="33"/>
    </row>
    <row r="19" spans="2:25" ht="18.600000000000001" hidden="1" thickBot="1" x14ac:dyDescent="0.4">
      <c r="B19" s="31" t="s">
        <v>197</v>
      </c>
      <c r="C19" s="11">
        <v>3</v>
      </c>
      <c r="D19" s="11">
        <v>2</v>
      </c>
      <c r="E19" s="11">
        <v>2</v>
      </c>
      <c r="F19" s="11">
        <v>1</v>
      </c>
      <c r="G19" s="25">
        <f t="shared" si="0"/>
        <v>8</v>
      </c>
      <c r="H19" s="26" t="s">
        <v>281</v>
      </c>
      <c r="I19" s="32" t="s">
        <v>281</v>
      </c>
      <c r="J19" s="26"/>
      <c r="K19" s="26" t="s">
        <v>281</v>
      </c>
      <c r="L19" s="32"/>
      <c r="M19" s="28"/>
      <c r="N19" s="32" t="s">
        <v>281</v>
      </c>
      <c r="O19" s="26" t="s">
        <v>281</v>
      </c>
      <c r="P19" s="28"/>
      <c r="Q19" s="32"/>
      <c r="R19" s="28"/>
      <c r="S19" s="28"/>
      <c r="T19" s="32"/>
      <c r="U19" s="26" t="s">
        <v>281</v>
      </c>
      <c r="V19" s="32" t="s">
        <v>281</v>
      </c>
      <c r="W19" s="28"/>
      <c r="X19" s="32"/>
      <c r="Y19" s="33"/>
    </row>
    <row r="20" spans="2:25" ht="18.600000000000001" hidden="1" thickBot="1" x14ac:dyDescent="0.4">
      <c r="B20" s="29" t="s">
        <v>198</v>
      </c>
      <c r="C20" s="5">
        <v>3</v>
      </c>
      <c r="D20" s="5">
        <v>3</v>
      </c>
      <c r="E20" s="5">
        <v>3</v>
      </c>
      <c r="F20" s="5">
        <v>3</v>
      </c>
      <c r="G20" s="30">
        <f t="shared" si="0"/>
        <v>12</v>
      </c>
      <c r="H20" s="26" t="s">
        <v>281</v>
      </c>
      <c r="I20" s="32" t="s">
        <v>281</v>
      </c>
      <c r="J20" s="26"/>
      <c r="K20" s="26" t="s">
        <v>281</v>
      </c>
      <c r="L20" s="32"/>
      <c r="M20" s="28"/>
      <c r="N20" s="32" t="s">
        <v>281</v>
      </c>
      <c r="O20" s="26" t="s">
        <v>281</v>
      </c>
      <c r="P20" s="28"/>
      <c r="Q20" s="32"/>
      <c r="R20" s="28"/>
      <c r="S20" s="28"/>
      <c r="T20" s="32"/>
      <c r="U20" s="26" t="s">
        <v>281</v>
      </c>
      <c r="V20" s="32" t="s">
        <v>281</v>
      </c>
      <c r="W20" s="28"/>
      <c r="X20" s="32"/>
      <c r="Y20" s="33"/>
    </row>
    <row r="21" spans="2:25" ht="18.600000000000001" hidden="1" thickBot="1" x14ac:dyDescent="0.4">
      <c r="B21" s="31" t="s">
        <v>297</v>
      </c>
      <c r="C21" s="11">
        <v>3</v>
      </c>
      <c r="D21" s="11">
        <v>1</v>
      </c>
      <c r="E21" s="11">
        <v>2</v>
      </c>
      <c r="F21" s="11">
        <v>1</v>
      </c>
      <c r="G21" s="25">
        <f t="shared" si="0"/>
        <v>7</v>
      </c>
      <c r="H21" s="26" t="s">
        <v>281</v>
      </c>
      <c r="I21" s="32" t="s">
        <v>281</v>
      </c>
      <c r="J21" s="32"/>
      <c r="K21" s="26" t="s">
        <v>281</v>
      </c>
      <c r="L21" s="32"/>
      <c r="M21" s="28"/>
      <c r="N21" s="32" t="s">
        <v>281</v>
      </c>
      <c r="O21" s="26" t="s">
        <v>281</v>
      </c>
      <c r="P21" s="28"/>
      <c r="Q21" s="32"/>
      <c r="R21" s="28"/>
      <c r="S21" s="28"/>
      <c r="T21" s="32"/>
      <c r="U21" s="26" t="s">
        <v>281</v>
      </c>
      <c r="V21" s="32" t="s">
        <v>281</v>
      </c>
      <c r="W21" s="28"/>
      <c r="X21" s="32"/>
      <c r="Y21" s="33"/>
    </row>
    <row r="22" spans="2:25" ht="18.600000000000001" hidden="1" thickBot="1" x14ac:dyDescent="0.4">
      <c r="B22" s="34" t="s">
        <v>201</v>
      </c>
      <c r="C22" s="12">
        <v>3</v>
      </c>
      <c r="D22" s="12">
        <v>2</v>
      </c>
      <c r="E22" s="12">
        <v>2</v>
      </c>
      <c r="F22" s="12">
        <v>2</v>
      </c>
      <c r="G22" s="35">
        <f t="shared" si="0"/>
        <v>9</v>
      </c>
      <c r="H22" s="26" t="s">
        <v>281</v>
      </c>
      <c r="I22" s="32" t="s">
        <v>281</v>
      </c>
      <c r="J22" s="32"/>
      <c r="K22" s="26" t="s">
        <v>281</v>
      </c>
      <c r="L22" s="32"/>
      <c r="M22" s="28"/>
      <c r="N22" s="32" t="s">
        <v>281</v>
      </c>
      <c r="O22" s="26" t="s">
        <v>281</v>
      </c>
      <c r="P22" s="28"/>
      <c r="Q22" s="32"/>
      <c r="R22" s="28"/>
      <c r="S22" s="28"/>
      <c r="T22" s="32"/>
      <c r="U22" s="26" t="s">
        <v>281</v>
      </c>
      <c r="V22" s="32" t="s">
        <v>281</v>
      </c>
      <c r="W22" s="28"/>
      <c r="X22" s="32"/>
      <c r="Y22" s="33"/>
    </row>
    <row r="23" spans="2:25" ht="18.600000000000001" hidden="1" thickBot="1" x14ac:dyDescent="0.4">
      <c r="B23" s="29" t="s">
        <v>202</v>
      </c>
      <c r="C23" s="5">
        <v>3</v>
      </c>
      <c r="D23" s="5">
        <v>2</v>
      </c>
      <c r="E23" s="5">
        <v>3</v>
      </c>
      <c r="F23" s="5">
        <v>3</v>
      </c>
      <c r="G23" s="30">
        <f t="shared" si="0"/>
        <v>11</v>
      </c>
      <c r="H23" s="26" t="s">
        <v>281</v>
      </c>
      <c r="I23" s="32" t="s">
        <v>281</v>
      </c>
      <c r="J23" s="32"/>
      <c r="K23" s="26" t="s">
        <v>281</v>
      </c>
      <c r="L23" s="32"/>
      <c r="M23" s="28"/>
      <c r="N23" s="32" t="s">
        <v>281</v>
      </c>
      <c r="O23" s="26" t="s">
        <v>281</v>
      </c>
      <c r="P23" s="28"/>
      <c r="Q23" s="32"/>
      <c r="R23" s="28"/>
      <c r="S23" s="28"/>
      <c r="T23" s="32"/>
      <c r="U23" s="26" t="s">
        <v>281</v>
      </c>
      <c r="V23" s="32" t="s">
        <v>281</v>
      </c>
      <c r="W23" s="28"/>
      <c r="X23" s="32"/>
      <c r="Y23" s="33"/>
    </row>
    <row r="24" spans="2:25" ht="18.600000000000001" hidden="1" thickBot="1" x14ac:dyDescent="0.4">
      <c r="B24" s="31" t="s">
        <v>203</v>
      </c>
      <c r="C24" s="11">
        <v>3</v>
      </c>
      <c r="D24" s="11">
        <v>1</v>
      </c>
      <c r="E24" s="11">
        <v>2</v>
      </c>
      <c r="F24" s="11">
        <v>2</v>
      </c>
      <c r="G24" s="25">
        <f t="shared" si="0"/>
        <v>8</v>
      </c>
      <c r="H24" s="26" t="s">
        <v>281</v>
      </c>
      <c r="I24" s="32" t="s">
        <v>281</v>
      </c>
      <c r="J24" s="32"/>
      <c r="K24" s="26" t="s">
        <v>281</v>
      </c>
      <c r="L24" s="32"/>
      <c r="M24" s="36"/>
      <c r="N24" s="32" t="s">
        <v>281</v>
      </c>
      <c r="O24" s="26" t="s">
        <v>281</v>
      </c>
      <c r="P24" s="36"/>
      <c r="Q24" s="32"/>
      <c r="R24" s="36"/>
      <c r="S24" s="36"/>
      <c r="T24" s="32"/>
      <c r="U24" s="26" t="s">
        <v>281</v>
      </c>
      <c r="V24" s="32" t="s">
        <v>281</v>
      </c>
      <c r="W24" s="36"/>
      <c r="X24" s="32"/>
      <c r="Y24" s="37"/>
    </row>
    <row r="25" spans="2:25" ht="18.600000000000001" hidden="1" thickBot="1" x14ac:dyDescent="0.4">
      <c r="B25" s="29" t="s">
        <v>204</v>
      </c>
      <c r="C25" s="11">
        <v>2</v>
      </c>
      <c r="D25" s="5">
        <v>3</v>
      </c>
      <c r="E25" s="5">
        <v>2</v>
      </c>
      <c r="F25" s="5">
        <v>3</v>
      </c>
      <c r="G25" s="30">
        <f t="shared" si="0"/>
        <v>10</v>
      </c>
      <c r="H25" s="26" t="s">
        <v>281</v>
      </c>
      <c r="I25" s="32" t="s">
        <v>281</v>
      </c>
      <c r="J25" s="32"/>
      <c r="K25" s="26" t="s">
        <v>281</v>
      </c>
      <c r="L25" s="32"/>
      <c r="M25" s="28"/>
      <c r="N25" s="32" t="s">
        <v>281</v>
      </c>
      <c r="O25" s="26" t="s">
        <v>281</v>
      </c>
      <c r="P25" s="28"/>
      <c r="Q25" s="32"/>
      <c r="R25" s="28"/>
      <c r="S25" s="28"/>
      <c r="T25" s="32"/>
      <c r="U25" s="26" t="s">
        <v>281</v>
      </c>
      <c r="V25" s="32" t="s">
        <v>281</v>
      </c>
      <c r="W25" s="28"/>
      <c r="X25" s="32"/>
      <c r="Y25" s="33"/>
    </row>
    <row r="26" spans="2:25" ht="18.600000000000001" hidden="1" thickBot="1" x14ac:dyDescent="0.4">
      <c r="B26" s="29" t="s">
        <v>205</v>
      </c>
      <c r="C26" s="11">
        <v>2</v>
      </c>
      <c r="D26" s="5">
        <v>3</v>
      </c>
      <c r="E26" s="5">
        <v>2</v>
      </c>
      <c r="F26" s="5">
        <v>3</v>
      </c>
      <c r="G26" s="30">
        <f t="shared" si="0"/>
        <v>10</v>
      </c>
      <c r="H26" s="26" t="s">
        <v>281</v>
      </c>
      <c r="I26" s="32" t="s">
        <v>281</v>
      </c>
      <c r="J26" s="32"/>
      <c r="K26" s="26" t="s">
        <v>281</v>
      </c>
      <c r="L26" s="32"/>
      <c r="M26" s="28"/>
      <c r="N26" s="32" t="s">
        <v>281</v>
      </c>
      <c r="O26" s="26" t="s">
        <v>281</v>
      </c>
      <c r="P26" s="28"/>
      <c r="Q26" s="32"/>
      <c r="R26" s="28"/>
      <c r="S26" s="28"/>
      <c r="T26" s="32"/>
      <c r="U26" s="26" t="s">
        <v>281</v>
      </c>
      <c r="V26" s="32" t="s">
        <v>281</v>
      </c>
      <c r="W26" s="28"/>
      <c r="X26" s="32"/>
      <c r="Y26" s="33"/>
    </row>
    <row r="27" spans="2:25" ht="18.600000000000001" hidden="1" thickBot="1" x14ac:dyDescent="0.4">
      <c r="B27" s="29" t="s">
        <v>206</v>
      </c>
      <c r="C27" s="38">
        <v>3</v>
      </c>
      <c r="D27" s="39">
        <v>2</v>
      </c>
      <c r="E27" s="39">
        <v>3</v>
      </c>
      <c r="F27" s="39">
        <v>3</v>
      </c>
      <c r="G27" s="30">
        <f t="shared" si="0"/>
        <v>11</v>
      </c>
      <c r="H27" s="26" t="s">
        <v>281</v>
      </c>
      <c r="I27" s="32" t="s">
        <v>281</v>
      </c>
      <c r="J27" s="32"/>
      <c r="K27" s="26" t="s">
        <v>281</v>
      </c>
      <c r="L27" s="32"/>
      <c r="M27" s="28"/>
      <c r="N27" s="32" t="s">
        <v>281</v>
      </c>
      <c r="O27" s="26" t="s">
        <v>281</v>
      </c>
      <c r="P27" s="28"/>
      <c r="Q27" s="32"/>
      <c r="R27" s="28"/>
      <c r="S27" s="28"/>
      <c r="T27" s="32"/>
      <c r="U27" s="26" t="s">
        <v>281</v>
      </c>
      <c r="V27" s="32" t="s">
        <v>281</v>
      </c>
      <c r="W27" s="28"/>
      <c r="X27" s="32"/>
      <c r="Y27" s="33"/>
    </row>
    <row r="28" spans="2:25" ht="16.2" hidden="1" thickBot="1" x14ac:dyDescent="0.35">
      <c r="B28" s="23" t="s">
        <v>298</v>
      </c>
      <c r="C28" s="417"/>
      <c r="D28" s="418"/>
      <c r="E28" s="418"/>
      <c r="F28" s="418"/>
      <c r="G28" s="419"/>
      <c r="H28" s="420" t="s">
        <v>299</v>
      </c>
      <c r="I28" s="420"/>
      <c r="J28" s="420"/>
      <c r="K28" s="420"/>
      <c r="L28" s="420"/>
      <c r="M28" s="420"/>
      <c r="N28" s="420"/>
      <c r="O28" s="420"/>
      <c r="P28" s="420"/>
      <c r="Q28" s="420"/>
      <c r="R28" s="420"/>
      <c r="S28" s="420"/>
      <c r="T28" s="420"/>
      <c r="U28" s="420"/>
      <c r="V28" s="420"/>
      <c r="W28" s="420"/>
      <c r="X28" s="420"/>
      <c r="Y28" s="421"/>
    </row>
    <row r="29" spans="2:25" ht="18.600000000000001" hidden="1" thickBot="1" x14ac:dyDescent="0.4">
      <c r="B29" s="29" t="s">
        <v>207</v>
      </c>
      <c r="C29" s="5">
        <v>3</v>
      </c>
      <c r="D29" s="5">
        <v>3</v>
      </c>
      <c r="E29" s="5">
        <v>2</v>
      </c>
      <c r="F29" s="5">
        <v>3</v>
      </c>
      <c r="G29" s="30">
        <f t="shared" si="0"/>
        <v>11</v>
      </c>
      <c r="H29" s="26" t="s">
        <v>281</v>
      </c>
      <c r="I29" s="32" t="s">
        <v>281</v>
      </c>
      <c r="J29" s="32"/>
      <c r="K29" s="26" t="s">
        <v>281</v>
      </c>
      <c r="L29" s="28"/>
      <c r="M29" s="28"/>
      <c r="N29" s="32" t="s">
        <v>281</v>
      </c>
      <c r="O29" s="26" t="s">
        <v>281</v>
      </c>
      <c r="P29" s="26"/>
      <c r="Q29" s="32"/>
      <c r="R29" s="26" t="s">
        <v>281</v>
      </c>
      <c r="S29" s="32"/>
      <c r="T29" s="28"/>
      <c r="U29" s="26" t="s">
        <v>281</v>
      </c>
      <c r="V29" s="32" t="s">
        <v>281</v>
      </c>
      <c r="W29" s="32"/>
      <c r="X29" s="32"/>
      <c r="Y29" s="33"/>
    </row>
    <row r="30" spans="2:25" ht="18.600000000000001" hidden="1" thickBot="1" x14ac:dyDescent="0.4">
      <c r="B30" s="29" t="s">
        <v>208</v>
      </c>
      <c r="C30" s="11">
        <v>2</v>
      </c>
      <c r="D30" s="5">
        <v>3</v>
      </c>
      <c r="E30" s="5">
        <v>2</v>
      </c>
      <c r="F30" s="5">
        <v>3</v>
      </c>
      <c r="G30" s="30">
        <f t="shared" si="0"/>
        <v>10</v>
      </c>
      <c r="H30" s="26" t="s">
        <v>281</v>
      </c>
      <c r="I30" s="32" t="s">
        <v>281</v>
      </c>
      <c r="J30" s="32"/>
      <c r="K30" s="26" t="s">
        <v>281</v>
      </c>
      <c r="L30" s="28"/>
      <c r="M30" s="28"/>
      <c r="N30" s="32" t="s">
        <v>281</v>
      </c>
      <c r="O30" s="26" t="s">
        <v>281</v>
      </c>
      <c r="P30" s="26"/>
      <c r="Q30" s="32"/>
      <c r="R30" s="26" t="s">
        <v>281</v>
      </c>
      <c r="S30" s="32"/>
      <c r="T30" s="28"/>
      <c r="U30" s="26" t="s">
        <v>281</v>
      </c>
      <c r="V30" s="32" t="s">
        <v>281</v>
      </c>
      <c r="W30" s="32"/>
      <c r="X30" s="32"/>
      <c r="Y30" s="33"/>
    </row>
    <row r="31" spans="2:25" ht="18.600000000000001" hidden="1" thickBot="1" x14ac:dyDescent="0.4">
      <c r="B31" s="29" t="s">
        <v>300</v>
      </c>
      <c r="C31" s="5">
        <v>3</v>
      </c>
      <c r="D31" s="5">
        <v>2</v>
      </c>
      <c r="E31" s="5">
        <v>2</v>
      </c>
      <c r="F31" s="5">
        <v>3</v>
      </c>
      <c r="G31" s="30">
        <f t="shared" si="0"/>
        <v>10</v>
      </c>
      <c r="H31" s="26" t="s">
        <v>281</v>
      </c>
      <c r="I31" s="32" t="s">
        <v>281</v>
      </c>
      <c r="J31" s="32"/>
      <c r="K31" s="26" t="s">
        <v>281</v>
      </c>
      <c r="L31" s="28"/>
      <c r="M31" s="28"/>
      <c r="N31" s="32" t="s">
        <v>281</v>
      </c>
      <c r="O31" s="26" t="s">
        <v>281</v>
      </c>
      <c r="P31" s="26"/>
      <c r="Q31" s="32"/>
      <c r="R31" s="26" t="s">
        <v>281</v>
      </c>
      <c r="S31" s="32"/>
      <c r="T31" s="28"/>
      <c r="U31" s="26" t="s">
        <v>281</v>
      </c>
      <c r="V31" s="32" t="s">
        <v>281</v>
      </c>
      <c r="W31" s="32"/>
      <c r="X31" s="32"/>
      <c r="Y31" s="33"/>
    </row>
    <row r="32" spans="2:25" ht="18.600000000000001" hidden="1" thickBot="1" x14ac:dyDescent="0.4">
      <c r="B32" s="31" t="s">
        <v>301</v>
      </c>
      <c r="C32" s="11">
        <v>2</v>
      </c>
      <c r="D32" s="11">
        <v>3</v>
      </c>
      <c r="E32" s="11">
        <v>1</v>
      </c>
      <c r="F32" s="11">
        <v>2</v>
      </c>
      <c r="G32" s="25">
        <f t="shared" si="0"/>
        <v>8</v>
      </c>
      <c r="H32" s="26" t="s">
        <v>281</v>
      </c>
      <c r="I32" s="32" t="s">
        <v>281</v>
      </c>
      <c r="J32" s="32"/>
      <c r="K32" s="26" t="s">
        <v>281</v>
      </c>
      <c r="L32" s="28"/>
      <c r="M32" s="28"/>
      <c r="N32" s="32" t="s">
        <v>281</v>
      </c>
      <c r="O32" s="26" t="s">
        <v>281</v>
      </c>
      <c r="P32" s="26"/>
      <c r="Q32" s="32"/>
      <c r="R32" s="26" t="s">
        <v>281</v>
      </c>
      <c r="S32" s="32"/>
      <c r="T32" s="28"/>
      <c r="U32" s="26" t="s">
        <v>281</v>
      </c>
      <c r="V32" s="32" t="s">
        <v>281</v>
      </c>
      <c r="W32" s="32"/>
      <c r="X32" s="32"/>
      <c r="Y32" s="33"/>
    </row>
    <row r="33" spans="2:25" ht="18.600000000000001" hidden="1" thickBot="1" x14ac:dyDescent="0.4">
      <c r="B33" s="29" t="s">
        <v>302</v>
      </c>
      <c r="C33" s="5">
        <v>3</v>
      </c>
      <c r="D33" s="5">
        <v>2</v>
      </c>
      <c r="E33" s="5">
        <v>2</v>
      </c>
      <c r="F33" s="5">
        <v>2</v>
      </c>
      <c r="G33" s="30">
        <f t="shared" si="0"/>
        <v>9</v>
      </c>
      <c r="H33" s="26" t="s">
        <v>281</v>
      </c>
      <c r="I33" s="32" t="s">
        <v>281</v>
      </c>
      <c r="J33" s="32"/>
      <c r="K33" s="26" t="s">
        <v>281</v>
      </c>
      <c r="L33" s="28"/>
      <c r="M33" s="28"/>
      <c r="N33" s="32" t="s">
        <v>281</v>
      </c>
      <c r="O33" s="26" t="s">
        <v>281</v>
      </c>
      <c r="P33" s="26"/>
      <c r="Q33" s="32"/>
      <c r="R33" s="26" t="s">
        <v>281</v>
      </c>
      <c r="S33" s="32"/>
      <c r="T33" s="28"/>
      <c r="U33" s="26" t="s">
        <v>281</v>
      </c>
      <c r="V33" s="32" t="s">
        <v>281</v>
      </c>
      <c r="W33" s="32"/>
      <c r="X33" s="32"/>
      <c r="Y33" s="33"/>
    </row>
    <row r="34" spans="2:25" ht="18.600000000000001" hidden="1" thickBot="1" x14ac:dyDescent="0.4">
      <c r="B34" s="29" t="s">
        <v>211</v>
      </c>
      <c r="C34" s="5">
        <v>3</v>
      </c>
      <c r="D34" s="5">
        <v>2</v>
      </c>
      <c r="E34" s="5">
        <v>3</v>
      </c>
      <c r="F34" s="5">
        <v>3</v>
      </c>
      <c r="G34" s="30">
        <f t="shared" si="0"/>
        <v>11</v>
      </c>
      <c r="H34" s="26" t="s">
        <v>281</v>
      </c>
      <c r="I34" s="32" t="s">
        <v>281</v>
      </c>
      <c r="J34" s="32"/>
      <c r="K34" s="26" t="s">
        <v>281</v>
      </c>
      <c r="L34" s="28"/>
      <c r="M34" s="28"/>
      <c r="N34" s="32" t="s">
        <v>281</v>
      </c>
      <c r="O34" s="26" t="s">
        <v>281</v>
      </c>
      <c r="P34" s="26"/>
      <c r="Q34" s="32"/>
      <c r="R34" s="26" t="s">
        <v>281</v>
      </c>
      <c r="S34" s="32"/>
      <c r="T34" s="28"/>
      <c r="U34" s="26" t="s">
        <v>281</v>
      </c>
      <c r="V34" s="32" t="s">
        <v>281</v>
      </c>
      <c r="W34" s="32"/>
      <c r="X34" s="32"/>
      <c r="Y34" s="33"/>
    </row>
    <row r="35" spans="2:25" ht="18.600000000000001" hidden="1" thickBot="1" x14ac:dyDescent="0.4">
      <c r="B35" s="29" t="s">
        <v>212</v>
      </c>
      <c r="C35" s="5">
        <v>3</v>
      </c>
      <c r="D35" s="5">
        <v>3</v>
      </c>
      <c r="E35" s="5">
        <v>2</v>
      </c>
      <c r="F35" s="5">
        <v>3</v>
      </c>
      <c r="G35" s="30">
        <f t="shared" si="0"/>
        <v>11</v>
      </c>
      <c r="H35" s="26" t="s">
        <v>281</v>
      </c>
      <c r="I35" s="32" t="s">
        <v>281</v>
      </c>
      <c r="J35" s="32"/>
      <c r="K35" s="26" t="s">
        <v>281</v>
      </c>
      <c r="L35" s="28"/>
      <c r="M35" s="28"/>
      <c r="N35" s="32" t="s">
        <v>281</v>
      </c>
      <c r="O35" s="26" t="s">
        <v>281</v>
      </c>
      <c r="P35" s="26"/>
      <c r="Q35" s="32"/>
      <c r="R35" s="26" t="s">
        <v>281</v>
      </c>
      <c r="S35" s="32"/>
      <c r="T35" s="28"/>
      <c r="U35" s="26" t="s">
        <v>281</v>
      </c>
      <c r="V35" s="32" t="s">
        <v>281</v>
      </c>
      <c r="W35" s="32"/>
      <c r="X35" s="32"/>
      <c r="Y35" s="33"/>
    </row>
    <row r="36" spans="2:25" ht="15.6" x14ac:dyDescent="0.3">
      <c r="B36" s="23" t="s">
        <v>214</v>
      </c>
      <c r="C36" s="417"/>
      <c r="D36" s="418"/>
      <c r="E36" s="418"/>
      <c r="F36" s="418"/>
      <c r="G36" s="419"/>
      <c r="H36" s="420"/>
      <c r="I36" s="420"/>
      <c r="J36" s="420"/>
      <c r="K36" s="420"/>
      <c r="L36" s="420"/>
      <c r="M36" s="420"/>
      <c r="N36" s="420"/>
      <c r="O36" s="420"/>
      <c r="P36" s="420"/>
      <c r="Q36" s="420"/>
      <c r="R36" s="420"/>
      <c r="S36" s="420"/>
      <c r="T36" s="420"/>
      <c r="U36" s="420"/>
      <c r="V36" s="420"/>
      <c r="W36" s="420"/>
      <c r="X36" s="420"/>
      <c r="Y36" s="421"/>
    </row>
    <row r="37" spans="2:25" ht="18" x14ac:dyDescent="0.35">
      <c r="B37" s="216" t="s">
        <v>303</v>
      </c>
      <c r="C37" s="217">
        <v>1</v>
      </c>
      <c r="D37" s="217">
        <v>3</v>
      </c>
      <c r="E37" s="217">
        <v>3</v>
      </c>
      <c r="F37" s="217">
        <v>3</v>
      </c>
      <c r="G37" s="218">
        <f t="shared" si="0"/>
        <v>10</v>
      </c>
      <c r="H37" s="40"/>
      <c r="I37" s="28"/>
      <c r="J37" s="28"/>
      <c r="K37" s="28"/>
      <c r="L37" s="28"/>
      <c r="M37" s="28"/>
      <c r="N37" s="28"/>
      <c r="O37" s="26" t="s">
        <v>281</v>
      </c>
      <c r="P37" s="26"/>
      <c r="Q37" s="32"/>
      <c r="R37" s="26" t="s">
        <v>281</v>
      </c>
      <c r="S37" s="32"/>
      <c r="T37" s="28"/>
      <c r="U37" s="26" t="s">
        <v>281</v>
      </c>
      <c r="V37" s="32" t="s">
        <v>281</v>
      </c>
      <c r="W37" s="32"/>
      <c r="X37" s="32"/>
      <c r="Y37" s="33"/>
    </row>
    <row r="38" spans="2:25" ht="18" x14ac:dyDescent="0.35">
      <c r="B38" s="216" t="s">
        <v>219</v>
      </c>
      <c r="C38" s="217">
        <v>1</v>
      </c>
      <c r="D38" s="217">
        <v>3</v>
      </c>
      <c r="E38" s="217">
        <v>3</v>
      </c>
      <c r="F38" s="217">
        <v>3</v>
      </c>
      <c r="G38" s="218">
        <f t="shared" si="0"/>
        <v>10</v>
      </c>
      <c r="H38" s="40"/>
      <c r="I38" s="28"/>
      <c r="J38" s="28"/>
      <c r="K38" s="28"/>
      <c r="L38" s="28"/>
      <c r="M38" s="28"/>
      <c r="N38" s="28"/>
      <c r="O38" s="26" t="s">
        <v>281</v>
      </c>
      <c r="P38" s="26"/>
      <c r="Q38" s="32"/>
      <c r="R38" s="26" t="s">
        <v>281</v>
      </c>
      <c r="S38" s="32"/>
      <c r="T38" s="28"/>
      <c r="U38" s="26" t="s">
        <v>281</v>
      </c>
      <c r="V38" s="32" t="s">
        <v>281</v>
      </c>
      <c r="W38" s="32"/>
      <c r="X38" s="32"/>
      <c r="Y38" s="33"/>
    </row>
    <row r="39" spans="2:25" ht="18" outlineLevel="1" x14ac:dyDescent="0.35">
      <c r="B39" s="213" t="s">
        <v>222</v>
      </c>
      <c r="C39" s="92">
        <v>1</v>
      </c>
      <c r="D39" s="92">
        <v>1</v>
      </c>
      <c r="E39" s="92">
        <v>1</v>
      </c>
      <c r="F39" s="92">
        <v>1</v>
      </c>
      <c r="G39" s="214">
        <f t="shared" si="0"/>
        <v>4</v>
      </c>
      <c r="H39" s="40"/>
      <c r="I39" s="28"/>
      <c r="J39" s="28"/>
      <c r="K39" s="28"/>
      <c r="L39" s="28"/>
      <c r="M39" s="28"/>
      <c r="N39" s="28"/>
      <c r="O39" s="26"/>
      <c r="P39" s="26"/>
      <c r="Q39" s="32"/>
      <c r="R39" s="26"/>
      <c r="S39" s="32"/>
      <c r="T39" s="28"/>
      <c r="U39" s="26"/>
      <c r="V39" s="32"/>
      <c r="W39" s="32"/>
      <c r="X39" s="32"/>
      <c r="Y39" s="33"/>
    </row>
    <row r="40" spans="2:25" ht="18" outlineLevel="1" x14ac:dyDescent="0.35">
      <c r="B40" s="213" t="s">
        <v>224</v>
      </c>
      <c r="C40" s="92">
        <v>1</v>
      </c>
      <c r="D40" s="92">
        <v>3</v>
      </c>
      <c r="E40" s="92">
        <v>1</v>
      </c>
      <c r="F40" s="92">
        <v>1</v>
      </c>
      <c r="G40" s="214">
        <f t="shared" si="0"/>
        <v>6</v>
      </c>
      <c r="H40" s="40"/>
      <c r="I40" s="28"/>
      <c r="J40" s="28"/>
      <c r="K40" s="28"/>
      <c r="L40" s="28"/>
      <c r="M40" s="28"/>
      <c r="N40" s="28"/>
      <c r="O40" s="26"/>
      <c r="P40" s="26"/>
      <c r="Q40" s="32"/>
      <c r="R40" s="26"/>
      <c r="S40" s="32"/>
      <c r="T40" s="28"/>
      <c r="U40" s="26"/>
      <c r="V40" s="32"/>
      <c r="W40" s="32"/>
      <c r="X40" s="32"/>
      <c r="Y40" s="33"/>
    </row>
    <row r="41" spans="2:25" ht="18" outlineLevel="1" x14ac:dyDescent="0.35">
      <c r="B41" s="213" t="s">
        <v>226</v>
      </c>
      <c r="C41" s="92">
        <v>1</v>
      </c>
      <c r="D41" s="92">
        <v>2</v>
      </c>
      <c r="E41" s="92">
        <v>2</v>
      </c>
      <c r="F41" s="92">
        <v>2</v>
      </c>
      <c r="G41" s="214">
        <f t="shared" si="0"/>
        <v>7</v>
      </c>
      <c r="H41" s="40"/>
      <c r="I41" s="28"/>
      <c r="J41" s="28"/>
      <c r="K41" s="28"/>
      <c r="L41" s="28"/>
      <c r="M41" s="28"/>
      <c r="N41" s="28"/>
      <c r="O41" s="26"/>
      <c r="P41" s="26"/>
      <c r="Q41" s="32"/>
      <c r="R41" s="26"/>
      <c r="S41" s="32"/>
      <c r="T41" s="28"/>
      <c r="U41" s="26"/>
      <c r="V41" s="32"/>
      <c r="W41" s="32"/>
      <c r="X41" s="32"/>
      <c r="Y41" s="33"/>
    </row>
    <row r="42" spans="2:25" ht="18" x14ac:dyDescent="0.35">
      <c r="B42" s="216" t="s">
        <v>228</v>
      </c>
      <c r="C42" s="219">
        <v>1</v>
      </c>
      <c r="D42" s="219">
        <v>3</v>
      </c>
      <c r="E42" s="219">
        <v>3</v>
      </c>
      <c r="F42" s="219">
        <v>3</v>
      </c>
      <c r="G42" s="220">
        <f t="shared" si="0"/>
        <v>10</v>
      </c>
      <c r="H42" s="40"/>
      <c r="I42" s="28"/>
      <c r="J42" s="28"/>
      <c r="K42" s="28"/>
      <c r="L42" s="28"/>
      <c r="M42" s="28"/>
      <c r="N42" s="28"/>
      <c r="O42" s="26" t="s">
        <v>281</v>
      </c>
      <c r="P42" s="26"/>
      <c r="Q42" s="32"/>
      <c r="R42" s="26" t="s">
        <v>281</v>
      </c>
      <c r="S42" s="32"/>
      <c r="T42" s="28"/>
      <c r="U42" s="26" t="s">
        <v>281</v>
      </c>
      <c r="V42" s="32" t="s">
        <v>281</v>
      </c>
      <c r="W42" s="32"/>
      <c r="X42" s="32"/>
      <c r="Y42" s="33"/>
    </row>
    <row r="43" spans="2:25" x14ac:dyDescent="0.25">
      <c r="B43" s="14" t="s">
        <v>304</v>
      </c>
    </row>
    <row r="45" spans="2:25" ht="14.4" x14ac:dyDescent="0.3">
      <c r="B45" s="13" t="s">
        <v>305</v>
      </c>
    </row>
    <row r="46" spans="2:25" ht="15.6" x14ac:dyDescent="0.3">
      <c r="B46" s="48" t="s">
        <v>306</v>
      </c>
      <c r="C46" s="423" t="s">
        <v>307</v>
      </c>
      <c r="D46" s="424"/>
      <c r="E46" s="424"/>
      <c r="F46" s="424"/>
      <c r="G46" s="424"/>
      <c r="H46" s="424"/>
      <c r="I46" s="424"/>
      <c r="J46" s="425"/>
    </row>
    <row r="47" spans="2:25" ht="30" customHeight="1" x14ac:dyDescent="0.25">
      <c r="B47" s="49" t="s">
        <v>308</v>
      </c>
      <c r="C47" s="422" t="s">
        <v>309</v>
      </c>
      <c r="D47" s="422"/>
      <c r="E47" s="422"/>
      <c r="F47" s="422"/>
      <c r="G47" s="422"/>
      <c r="H47" s="422"/>
      <c r="I47" s="422"/>
      <c r="J47" s="422"/>
    </row>
    <row r="48" spans="2:25" ht="30" customHeight="1" x14ac:dyDescent="0.25">
      <c r="B48" s="50" t="s">
        <v>308</v>
      </c>
      <c r="C48" s="422" t="s">
        <v>310</v>
      </c>
      <c r="D48" s="422"/>
      <c r="E48" s="422"/>
      <c r="F48" s="422"/>
      <c r="G48" s="422"/>
      <c r="H48" s="422"/>
      <c r="I48" s="422"/>
      <c r="J48" s="422"/>
    </row>
    <row r="49" spans="2:10" ht="52.2" customHeight="1" x14ac:dyDescent="0.3">
      <c r="B49" s="51"/>
      <c r="C49" s="422" t="s">
        <v>311</v>
      </c>
      <c r="D49" s="422"/>
      <c r="E49" s="422"/>
      <c r="F49" s="422"/>
      <c r="G49" s="422"/>
      <c r="H49" s="422"/>
      <c r="I49" s="422"/>
      <c r="J49" s="422"/>
    </row>
    <row r="50" spans="2:10" ht="59.1" customHeight="1" x14ac:dyDescent="0.35">
      <c r="B50" s="52" t="s">
        <v>281</v>
      </c>
      <c r="C50" s="422" t="s">
        <v>312</v>
      </c>
      <c r="D50" s="422"/>
      <c r="E50" s="422"/>
      <c r="F50" s="422"/>
      <c r="G50" s="422"/>
      <c r="H50" s="422"/>
      <c r="I50" s="422"/>
      <c r="J50" s="422"/>
    </row>
    <row r="51" spans="2:10" ht="75" customHeight="1" x14ac:dyDescent="0.35">
      <c r="B51" s="53" t="s">
        <v>281</v>
      </c>
      <c r="C51" s="422" t="s">
        <v>313</v>
      </c>
      <c r="D51" s="422"/>
      <c r="E51" s="422"/>
      <c r="F51" s="422"/>
      <c r="G51" s="422"/>
      <c r="H51" s="422"/>
      <c r="I51" s="422"/>
      <c r="J51" s="422"/>
    </row>
  </sheetData>
  <mergeCells count="18">
    <mergeCell ref="C51:J51"/>
    <mergeCell ref="C46:J46"/>
    <mergeCell ref="C47:J47"/>
    <mergeCell ref="C48:J48"/>
    <mergeCell ref="C49:J49"/>
    <mergeCell ref="C50:J50"/>
    <mergeCell ref="C36:G36"/>
    <mergeCell ref="H36:Y36"/>
    <mergeCell ref="C15:G15"/>
    <mergeCell ref="H15:Y15"/>
    <mergeCell ref="C28:G28"/>
    <mergeCell ref="H28:Y28"/>
    <mergeCell ref="B1:B2"/>
    <mergeCell ref="H1:Y1"/>
    <mergeCell ref="C3:G3"/>
    <mergeCell ref="H3:Y3"/>
    <mergeCell ref="C8:G8"/>
    <mergeCell ref="H8:Y8"/>
  </mergeCells>
  <pageMargins left="0.75" right="0.75" top="1" bottom="1" header="0" footer="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33323-55F4-4EAF-9A09-3C78D263F9A6}">
  <dimension ref="B1:V43"/>
  <sheetViews>
    <sheetView workbookViewId="0">
      <selection activeCell="R49" sqref="R48:R49"/>
    </sheetView>
  </sheetViews>
  <sheetFormatPr defaultRowHeight="13.2" outlineLevelRow="1" x14ac:dyDescent="0.25"/>
  <cols>
    <col min="8" max="14" width="0" hidden="1" customWidth="1"/>
    <col min="16" max="17" width="8.88671875" customWidth="1"/>
    <col min="20" max="20" width="8.88671875" customWidth="1"/>
  </cols>
  <sheetData>
    <row r="1" spans="2:22" ht="54" customHeight="1" x14ac:dyDescent="0.25">
      <c r="B1" s="413"/>
      <c r="C1" s="15" t="s">
        <v>171</v>
      </c>
      <c r="D1" s="16" t="s">
        <v>283</v>
      </c>
      <c r="E1" s="16" t="s">
        <v>284</v>
      </c>
      <c r="F1" s="16" t="s">
        <v>174</v>
      </c>
      <c r="G1" s="17" t="s">
        <v>179</v>
      </c>
      <c r="H1" s="427" t="s">
        <v>285</v>
      </c>
      <c r="I1" s="415"/>
      <c r="J1" s="415"/>
      <c r="K1" s="415"/>
      <c r="L1" s="415"/>
      <c r="M1" s="415"/>
      <c r="N1" s="415"/>
      <c r="O1" s="415"/>
      <c r="P1" s="415"/>
      <c r="Q1" s="415"/>
      <c r="R1" s="415"/>
      <c r="S1" s="415"/>
      <c r="T1" s="415"/>
      <c r="U1" s="415"/>
      <c r="V1" s="415"/>
    </row>
    <row r="2" spans="2:22" ht="15.75" customHeight="1" thickBot="1" x14ac:dyDescent="0.3">
      <c r="B2" s="414"/>
      <c r="C2" s="18"/>
      <c r="D2" s="19"/>
      <c r="E2" s="19"/>
      <c r="F2" s="19"/>
      <c r="G2" s="20"/>
      <c r="H2" s="21" t="s">
        <v>35</v>
      </c>
      <c r="I2" s="22" t="s">
        <v>41</v>
      </c>
      <c r="J2" s="22" t="s">
        <v>130</v>
      </c>
      <c r="K2" s="22" t="s">
        <v>276</v>
      </c>
      <c r="L2" s="22" t="s">
        <v>286</v>
      </c>
      <c r="M2" s="22" t="s">
        <v>287</v>
      </c>
      <c r="N2" s="22" t="s">
        <v>287</v>
      </c>
      <c r="O2" s="22" t="s">
        <v>36</v>
      </c>
      <c r="P2" s="22" t="s">
        <v>269</v>
      </c>
      <c r="Q2" s="21" t="s">
        <v>49</v>
      </c>
      <c r="R2" s="21" t="s">
        <v>42</v>
      </c>
      <c r="S2" s="22" t="s">
        <v>25</v>
      </c>
      <c r="T2" s="21" t="s">
        <v>67</v>
      </c>
      <c r="U2" s="21" t="s">
        <v>271</v>
      </c>
      <c r="V2" s="21" t="s">
        <v>52</v>
      </c>
    </row>
    <row r="3" spans="2:22" ht="31.8" hidden="1" thickBot="1" x14ac:dyDescent="0.35">
      <c r="B3" s="23" t="s">
        <v>181</v>
      </c>
      <c r="C3" s="417"/>
      <c r="D3" s="418"/>
      <c r="E3" s="418"/>
      <c r="F3" s="418"/>
      <c r="G3" s="419"/>
      <c r="H3" s="420" t="s">
        <v>289</v>
      </c>
      <c r="I3" s="420"/>
      <c r="J3" s="420"/>
      <c r="K3" s="420"/>
      <c r="L3" s="420"/>
      <c r="M3" s="420"/>
      <c r="N3" s="420"/>
      <c r="O3" s="420"/>
      <c r="P3" s="420"/>
      <c r="Q3" s="420"/>
      <c r="R3" s="420"/>
      <c r="S3" s="420"/>
      <c r="T3" s="420"/>
      <c r="U3" s="420"/>
      <c r="V3" s="420"/>
    </row>
    <row r="4" spans="2:22" ht="18.600000000000001" hidden="1" outlineLevel="1" thickBot="1" x14ac:dyDescent="0.4">
      <c r="B4" s="24" t="s">
        <v>290</v>
      </c>
      <c r="C4" s="11">
        <v>3</v>
      </c>
      <c r="D4" s="11">
        <v>1</v>
      </c>
      <c r="E4" s="11">
        <v>1</v>
      </c>
      <c r="F4" s="11">
        <v>1</v>
      </c>
      <c r="G4" s="25">
        <f>SUM(C4:F4)</f>
        <v>6</v>
      </c>
      <c r="H4" s="26" t="s">
        <v>281</v>
      </c>
      <c r="I4" s="27" t="s">
        <v>281</v>
      </c>
      <c r="J4" s="27"/>
      <c r="K4" s="26" t="s">
        <v>281</v>
      </c>
      <c r="L4" s="27"/>
      <c r="M4" s="28"/>
      <c r="N4" s="28"/>
      <c r="O4" s="27"/>
      <c r="P4" s="28"/>
      <c r="Q4" s="28"/>
      <c r="R4" s="27"/>
      <c r="S4" s="26" t="s">
        <v>281</v>
      </c>
      <c r="T4" s="28"/>
      <c r="U4" s="26" t="s">
        <v>281</v>
      </c>
      <c r="V4" s="27" t="s">
        <v>281</v>
      </c>
    </row>
    <row r="5" spans="2:22" ht="30.75" hidden="1" customHeight="1" collapsed="1" x14ac:dyDescent="0.35">
      <c r="B5" s="29" t="s">
        <v>183</v>
      </c>
      <c r="C5" s="5">
        <v>2</v>
      </c>
      <c r="D5" s="5">
        <v>3</v>
      </c>
      <c r="E5" s="5">
        <v>2</v>
      </c>
      <c r="F5" s="5">
        <v>2</v>
      </c>
      <c r="G5" s="30">
        <f t="shared" ref="G5:G39" si="0">SUM(C5:F5)</f>
        <v>9</v>
      </c>
      <c r="H5" s="26" t="s">
        <v>281</v>
      </c>
      <c r="I5" s="27" t="s">
        <v>281</v>
      </c>
      <c r="J5" s="27"/>
      <c r="K5" s="26" t="s">
        <v>281</v>
      </c>
      <c r="L5" s="27"/>
      <c r="M5" s="28"/>
      <c r="N5" s="28"/>
      <c r="O5" s="27"/>
      <c r="P5" s="28"/>
      <c r="Q5" s="28"/>
      <c r="R5" s="27"/>
      <c r="S5" s="26" t="s">
        <v>281</v>
      </c>
      <c r="T5" s="28"/>
      <c r="U5" s="26" t="s">
        <v>281</v>
      </c>
      <c r="V5" s="27" t="s">
        <v>281</v>
      </c>
    </row>
    <row r="6" spans="2:22" ht="23.1" hidden="1" customHeight="1" x14ac:dyDescent="0.35">
      <c r="B6" s="31" t="s">
        <v>184</v>
      </c>
      <c r="C6" s="11">
        <v>3</v>
      </c>
      <c r="D6" s="11">
        <v>2</v>
      </c>
      <c r="E6" s="11">
        <v>1</v>
      </c>
      <c r="F6" s="11">
        <v>2</v>
      </c>
      <c r="G6" s="25">
        <f t="shared" si="0"/>
        <v>8</v>
      </c>
      <c r="H6" s="26" t="s">
        <v>281</v>
      </c>
      <c r="I6" s="27" t="s">
        <v>281</v>
      </c>
      <c r="J6" s="27"/>
      <c r="K6" s="26" t="s">
        <v>281</v>
      </c>
      <c r="L6" s="27"/>
      <c r="M6" s="28"/>
      <c r="N6" s="28"/>
      <c r="O6" s="27"/>
      <c r="P6" s="28"/>
      <c r="Q6" s="28"/>
      <c r="R6" s="27"/>
      <c r="S6" s="26" t="s">
        <v>281</v>
      </c>
      <c r="T6" s="28"/>
      <c r="U6" s="26" t="s">
        <v>281</v>
      </c>
      <c r="V6" s="27" t="s">
        <v>281</v>
      </c>
    </row>
    <row r="7" spans="2:22" ht="30" hidden="1" customHeight="1" x14ac:dyDescent="0.35">
      <c r="B7" s="29" t="s">
        <v>185</v>
      </c>
      <c r="C7" s="11">
        <v>3</v>
      </c>
      <c r="D7" s="5">
        <v>2</v>
      </c>
      <c r="E7" s="5">
        <v>2</v>
      </c>
      <c r="F7" s="5">
        <v>2</v>
      </c>
      <c r="G7" s="30">
        <f t="shared" si="0"/>
        <v>9</v>
      </c>
      <c r="H7" s="26" t="s">
        <v>281</v>
      </c>
      <c r="I7" s="27" t="s">
        <v>281</v>
      </c>
      <c r="J7" s="27"/>
      <c r="K7" s="26" t="s">
        <v>281</v>
      </c>
      <c r="L7" s="27"/>
      <c r="M7" s="28"/>
      <c r="N7" s="28"/>
      <c r="O7" s="27"/>
      <c r="P7" s="28"/>
      <c r="Q7" s="28"/>
      <c r="R7" s="27"/>
      <c r="S7" s="26" t="s">
        <v>281</v>
      </c>
      <c r="T7" s="28"/>
      <c r="U7" s="26" t="s">
        <v>281</v>
      </c>
      <c r="V7" s="27" t="s">
        <v>281</v>
      </c>
    </row>
    <row r="8" spans="2:22" ht="16.2" hidden="1" thickBot="1" x14ac:dyDescent="0.35">
      <c r="B8" s="23" t="s">
        <v>186</v>
      </c>
      <c r="C8" s="417"/>
      <c r="D8" s="418"/>
      <c r="E8" s="418"/>
      <c r="F8" s="418"/>
      <c r="G8" s="419"/>
      <c r="H8" s="420" t="s">
        <v>291</v>
      </c>
      <c r="I8" s="420"/>
      <c r="J8" s="420"/>
      <c r="K8" s="420"/>
      <c r="L8" s="420"/>
      <c r="M8" s="420"/>
      <c r="N8" s="420"/>
      <c r="O8" s="420"/>
      <c r="P8" s="420"/>
      <c r="Q8" s="420"/>
      <c r="R8" s="420"/>
      <c r="S8" s="420"/>
      <c r="T8" s="420"/>
      <c r="U8" s="420"/>
      <c r="V8" s="420"/>
    </row>
    <row r="9" spans="2:22" ht="24" hidden="1" customHeight="1" x14ac:dyDescent="0.35">
      <c r="B9" s="29" t="s">
        <v>186</v>
      </c>
      <c r="C9" s="11">
        <v>2</v>
      </c>
      <c r="D9" s="5">
        <v>3</v>
      </c>
      <c r="E9" s="5">
        <v>3</v>
      </c>
      <c r="F9" s="5">
        <v>3</v>
      </c>
      <c r="G9" s="30">
        <f t="shared" si="0"/>
        <v>11</v>
      </c>
      <c r="H9" s="26" t="s">
        <v>281</v>
      </c>
      <c r="I9" s="32" t="s">
        <v>281</v>
      </c>
      <c r="J9" s="32"/>
      <c r="K9" s="26" t="s">
        <v>281</v>
      </c>
      <c r="L9" s="32"/>
      <c r="M9" s="28"/>
      <c r="N9" s="32" t="s">
        <v>281</v>
      </c>
      <c r="O9" s="32"/>
      <c r="P9" s="26"/>
      <c r="Q9" s="26"/>
      <c r="R9" s="32" t="s">
        <v>281</v>
      </c>
      <c r="S9" s="26" t="s">
        <v>281</v>
      </c>
      <c r="T9" s="28"/>
      <c r="U9" s="26" t="s">
        <v>281</v>
      </c>
      <c r="V9" s="32" t="s">
        <v>281</v>
      </c>
    </row>
    <row r="10" spans="2:22" ht="18.600000000000001" hidden="1" thickBot="1" x14ac:dyDescent="0.4">
      <c r="B10" s="29" t="s">
        <v>187</v>
      </c>
      <c r="C10" s="11">
        <v>2</v>
      </c>
      <c r="D10" s="5">
        <v>3</v>
      </c>
      <c r="E10" s="5">
        <v>3</v>
      </c>
      <c r="F10" s="5">
        <v>3</v>
      </c>
      <c r="G10" s="30">
        <f t="shared" si="0"/>
        <v>11</v>
      </c>
      <c r="H10" s="26" t="s">
        <v>281</v>
      </c>
      <c r="I10" s="32" t="s">
        <v>281</v>
      </c>
      <c r="J10" s="32"/>
      <c r="K10" s="26" t="s">
        <v>281</v>
      </c>
      <c r="L10" s="32"/>
      <c r="M10" s="28"/>
      <c r="N10" s="32" t="s">
        <v>281</v>
      </c>
      <c r="O10" s="32"/>
      <c r="P10" s="26"/>
      <c r="Q10" s="26"/>
      <c r="R10" s="32" t="s">
        <v>281</v>
      </c>
      <c r="S10" s="26" t="s">
        <v>281</v>
      </c>
      <c r="T10" s="28"/>
      <c r="U10" s="26" t="s">
        <v>281</v>
      </c>
      <c r="V10" s="32" t="s">
        <v>281</v>
      </c>
    </row>
    <row r="11" spans="2:22" ht="18.600000000000001" hidden="1" outlineLevel="1" thickBot="1" x14ac:dyDescent="0.4">
      <c r="B11" s="31" t="s">
        <v>188</v>
      </c>
      <c r="C11" s="11">
        <v>2</v>
      </c>
      <c r="D11" s="11">
        <v>1</v>
      </c>
      <c r="E11" s="11">
        <v>1</v>
      </c>
      <c r="F11" s="11">
        <v>1</v>
      </c>
      <c r="G11" s="25">
        <f t="shared" si="0"/>
        <v>5</v>
      </c>
      <c r="H11" s="26" t="s">
        <v>281</v>
      </c>
      <c r="I11" s="32" t="s">
        <v>281</v>
      </c>
      <c r="J11" s="32"/>
      <c r="K11" s="26" t="s">
        <v>281</v>
      </c>
      <c r="L11" s="32"/>
      <c r="M11" s="28"/>
      <c r="N11" s="32" t="s">
        <v>281</v>
      </c>
      <c r="O11" s="32"/>
      <c r="P11" s="26"/>
      <c r="Q11" s="26"/>
      <c r="R11" s="32" t="s">
        <v>281</v>
      </c>
      <c r="S11" s="26" t="s">
        <v>281</v>
      </c>
      <c r="T11" s="28"/>
      <c r="U11" s="26" t="s">
        <v>281</v>
      </c>
      <c r="V11" s="32" t="s">
        <v>281</v>
      </c>
    </row>
    <row r="12" spans="2:22" ht="18.600000000000001" hidden="1" outlineLevel="1" thickBot="1" x14ac:dyDescent="0.4">
      <c r="B12" s="31" t="s">
        <v>292</v>
      </c>
      <c r="C12" s="11">
        <v>2</v>
      </c>
      <c r="D12" s="11">
        <v>2</v>
      </c>
      <c r="E12" s="11">
        <v>3</v>
      </c>
      <c r="F12" s="11">
        <v>3</v>
      </c>
      <c r="G12" s="25">
        <f t="shared" si="0"/>
        <v>10</v>
      </c>
      <c r="H12" s="26" t="s">
        <v>281</v>
      </c>
      <c r="I12" s="32" t="s">
        <v>281</v>
      </c>
      <c r="J12" s="32"/>
      <c r="K12" s="26" t="s">
        <v>281</v>
      </c>
      <c r="L12" s="32"/>
      <c r="M12" s="28"/>
      <c r="N12" s="32" t="s">
        <v>281</v>
      </c>
      <c r="O12" s="32"/>
      <c r="P12" s="26"/>
      <c r="Q12" s="26"/>
      <c r="R12" s="32" t="s">
        <v>281</v>
      </c>
      <c r="S12" s="26" t="s">
        <v>281</v>
      </c>
      <c r="T12" s="28"/>
      <c r="U12" s="26" t="s">
        <v>281</v>
      </c>
      <c r="V12" s="32" t="s">
        <v>281</v>
      </c>
    </row>
    <row r="13" spans="2:22" ht="24.75" hidden="1" customHeight="1" collapsed="1" x14ac:dyDescent="0.35">
      <c r="B13" s="29" t="s">
        <v>190</v>
      </c>
      <c r="C13" s="5">
        <v>3</v>
      </c>
      <c r="D13" s="5">
        <v>3</v>
      </c>
      <c r="E13" s="5">
        <v>2</v>
      </c>
      <c r="F13" s="5">
        <v>2</v>
      </c>
      <c r="G13" s="30">
        <f t="shared" si="0"/>
        <v>10</v>
      </c>
      <c r="H13" s="26" t="s">
        <v>281</v>
      </c>
      <c r="I13" s="32" t="s">
        <v>281</v>
      </c>
      <c r="J13" s="32"/>
      <c r="K13" s="26" t="s">
        <v>281</v>
      </c>
      <c r="L13" s="32"/>
      <c r="M13" s="28"/>
      <c r="N13" s="32" t="s">
        <v>281</v>
      </c>
      <c r="O13" s="32"/>
      <c r="P13" s="26"/>
      <c r="Q13" s="26"/>
      <c r="R13" s="32" t="s">
        <v>281</v>
      </c>
      <c r="S13" s="26" t="s">
        <v>281</v>
      </c>
      <c r="T13" s="28"/>
      <c r="U13" s="26" t="s">
        <v>281</v>
      </c>
      <c r="V13" s="32" t="s">
        <v>281</v>
      </c>
    </row>
    <row r="14" spans="2:22" ht="24.45" hidden="1" customHeight="1" x14ac:dyDescent="0.35">
      <c r="B14" s="29" t="s">
        <v>293</v>
      </c>
      <c r="C14" s="11">
        <v>3</v>
      </c>
      <c r="D14" s="5">
        <v>3</v>
      </c>
      <c r="E14" s="5">
        <v>3</v>
      </c>
      <c r="F14" s="5">
        <v>3</v>
      </c>
      <c r="G14" s="30">
        <f t="shared" si="0"/>
        <v>12</v>
      </c>
      <c r="H14" s="26" t="s">
        <v>281</v>
      </c>
      <c r="I14" s="32" t="s">
        <v>281</v>
      </c>
      <c r="J14" s="32"/>
      <c r="K14" s="26" t="s">
        <v>281</v>
      </c>
      <c r="L14" s="32"/>
      <c r="M14" s="28"/>
      <c r="N14" s="32" t="s">
        <v>281</v>
      </c>
      <c r="O14" s="32"/>
      <c r="P14" s="26"/>
      <c r="Q14" s="26"/>
      <c r="R14" s="32" t="s">
        <v>281</v>
      </c>
      <c r="S14" s="26" t="s">
        <v>281</v>
      </c>
      <c r="T14" s="28"/>
      <c r="U14" s="26" t="s">
        <v>281</v>
      </c>
      <c r="V14" s="32" t="s">
        <v>281</v>
      </c>
    </row>
    <row r="15" spans="2:22" ht="31.8" hidden="1" thickBot="1" x14ac:dyDescent="0.35">
      <c r="B15" s="23" t="s">
        <v>194</v>
      </c>
      <c r="C15" s="417"/>
      <c r="D15" s="418"/>
      <c r="E15" s="418"/>
      <c r="F15" s="418"/>
      <c r="G15" s="419"/>
      <c r="H15" s="420" t="s">
        <v>294</v>
      </c>
      <c r="I15" s="420"/>
      <c r="J15" s="420"/>
      <c r="K15" s="420"/>
      <c r="L15" s="420"/>
      <c r="M15" s="420"/>
      <c r="N15" s="420"/>
      <c r="O15" s="420"/>
      <c r="P15" s="420"/>
      <c r="Q15" s="420"/>
      <c r="R15" s="420"/>
      <c r="S15" s="420"/>
      <c r="T15" s="420"/>
      <c r="U15" s="420"/>
      <c r="V15" s="420"/>
    </row>
    <row r="16" spans="2:22" ht="18" hidden="1" customHeight="1" x14ac:dyDescent="0.35">
      <c r="B16" s="31" t="s">
        <v>295</v>
      </c>
      <c r="C16" s="11">
        <v>3</v>
      </c>
      <c r="D16" s="11">
        <v>2</v>
      </c>
      <c r="E16" s="11">
        <v>2</v>
      </c>
      <c r="F16" s="11">
        <v>1</v>
      </c>
      <c r="G16" s="25">
        <f t="shared" si="0"/>
        <v>8</v>
      </c>
      <c r="H16" s="26" t="s">
        <v>281</v>
      </c>
      <c r="I16" s="32" t="s">
        <v>281</v>
      </c>
      <c r="J16" s="26"/>
      <c r="K16" s="26" t="s">
        <v>281</v>
      </c>
      <c r="L16" s="32"/>
      <c r="M16" s="28"/>
      <c r="N16" s="32" t="s">
        <v>281</v>
      </c>
      <c r="O16" s="26" t="s">
        <v>281</v>
      </c>
      <c r="P16" s="28"/>
      <c r="Q16" s="26"/>
      <c r="R16" s="32"/>
      <c r="S16" s="28"/>
      <c r="T16" s="28"/>
      <c r="U16" s="26" t="s">
        <v>281</v>
      </c>
      <c r="V16" s="32" t="s">
        <v>281</v>
      </c>
    </row>
    <row r="17" spans="2:22" ht="18.600000000000001" hidden="1" thickBot="1" x14ac:dyDescent="0.4">
      <c r="B17" s="29" t="s">
        <v>196</v>
      </c>
      <c r="C17" s="5">
        <v>3</v>
      </c>
      <c r="D17" s="5">
        <v>2</v>
      </c>
      <c r="E17" s="5">
        <v>3</v>
      </c>
      <c r="F17" s="5">
        <v>3</v>
      </c>
      <c r="G17" s="30">
        <f t="shared" si="0"/>
        <v>11</v>
      </c>
      <c r="H17" s="26" t="s">
        <v>281</v>
      </c>
      <c r="I17" s="32" t="s">
        <v>281</v>
      </c>
      <c r="J17" s="26"/>
      <c r="K17" s="26" t="s">
        <v>281</v>
      </c>
      <c r="L17" s="32"/>
      <c r="M17" s="28"/>
      <c r="N17" s="32" t="s">
        <v>281</v>
      </c>
      <c r="O17" s="26" t="s">
        <v>281</v>
      </c>
      <c r="P17" s="28"/>
      <c r="Q17" s="26"/>
      <c r="R17" s="32"/>
      <c r="S17" s="28"/>
      <c r="T17" s="28"/>
      <c r="U17" s="26" t="s">
        <v>281</v>
      </c>
      <c r="V17" s="32" t="s">
        <v>281</v>
      </c>
    </row>
    <row r="18" spans="2:22" ht="18.600000000000001" hidden="1" thickBot="1" x14ac:dyDescent="0.4">
      <c r="B18" s="29" t="s">
        <v>296</v>
      </c>
      <c r="C18" s="5">
        <v>3</v>
      </c>
      <c r="D18" s="5">
        <v>2</v>
      </c>
      <c r="E18" s="5">
        <v>3</v>
      </c>
      <c r="F18" s="5">
        <v>3</v>
      </c>
      <c r="G18" s="30">
        <f t="shared" si="0"/>
        <v>11</v>
      </c>
      <c r="H18" s="26" t="s">
        <v>281</v>
      </c>
      <c r="I18" s="32" t="s">
        <v>281</v>
      </c>
      <c r="J18" s="26"/>
      <c r="K18" s="26" t="s">
        <v>281</v>
      </c>
      <c r="L18" s="32"/>
      <c r="M18" s="28"/>
      <c r="N18" s="32" t="s">
        <v>281</v>
      </c>
      <c r="O18" s="26" t="s">
        <v>281</v>
      </c>
      <c r="P18" s="28"/>
      <c r="Q18" s="26"/>
      <c r="R18" s="32"/>
      <c r="S18" s="28"/>
      <c r="T18" s="28"/>
      <c r="U18" s="26" t="s">
        <v>281</v>
      </c>
      <c r="V18" s="32" t="s">
        <v>281</v>
      </c>
    </row>
    <row r="19" spans="2:22" ht="18.600000000000001" hidden="1" thickBot="1" x14ac:dyDescent="0.4">
      <c r="B19" s="31" t="s">
        <v>197</v>
      </c>
      <c r="C19" s="11">
        <v>3</v>
      </c>
      <c r="D19" s="11">
        <v>2</v>
      </c>
      <c r="E19" s="11">
        <v>2</v>
      </c>
      <c r="F19" s="11">
        <v>1</v>
      </c>
      <c r="G19" s="25">
        <f t="shared" si="0"/>
        <v>8</v>
      </c>
      <c r="H19" s="26" t="s">
        <v>281</v>
      </c>
      <c r="I19" s="32" t="s">
        <v>281</v>
      </c>
      <c r="J19" s="26"/>
      <c r="K19" s="26" t="s">
        <v>281</v>
      </c>
      <c r="L19" s="32"/>
      <c r="M19" s="28"/>
      <c r="N19" s="32" t="s">
        <v>281</v>
      </c>
      <c r="O19" s="26" t="s">
        <v>281</v>
      </c>
      <c r="P19" s="28"/>
      <c r="Q19" s="26"/>
      <c r="R19" s="32"/>
      <c r="S19" s="28"/>
      <c r="T19" s="28"/>
      <c r="U19" s="26" t="s">
        <v>281</v>
      </c>
      <c r="V19" s="32" t="s">
        <v>281</v>
      </c>
    </row>
    <row r="20" spans="2:22" ht="18.600000000000001" hidden="1" thickBot="1" x14ac:dyDescent="0.4">
      <c r="B20" s="29" t="s">
        <v>198</v>
      </c>
      <c r="C20" s="5">
        <v>3</v>
      </c>
      <c r="D20" s="5">
        <v>3</v>
      </c>
      <c r="E20" s="5">
        <v>3</v>
      </c>
      <c r="F20" s="5">
        <v>3</v>
      </c>
      <c r="G20" s="30">
        <f t="shared" si="0"/>
        <v>12</v>
      </c>
      <c r="H20" s="26" t="s">
        <v>281</v>
      </c>
      <c r="I20" s="32" t="s">
        <v>281</v>
      </c>
      <c r="J20" s="26"/>
      <c r="K20" s="26" t="s">
        <v>281</v>
      </c>
      <c r="L20" s="32"/>
      <c r="M20" s="28"/>
      <c r="N20" s="32" t="s">
        <v>281</v>
      </c>
      <c r="O20" s="26" t="s">
        <v>281</v>
      </c>
      <c r="P20" s="28"/>
      <c r="Q20" s="26"/>
      <c r="R20" s="32"/>
      <c r="S20" s="28"/>
      <c r="T20" s="28"/>
      <c r="U20" s="26" t="s">
        <v>281</v>
      </c>
      <c r="V20" s="32" t="s">
        <v>281</v>
      </c>
    </row>
    <row r="21" spans="2:22" ht="18.600000000000001" hidden="1" thickBot="1" x14ac:dyDescent="0.4">
      <c r="B21" s="31" t="s">
        <v>297</v>
      </c>
      <c r="C21" s="11">
        <v>3</v>
      </c>
      <c r="D21" s="11">
        <v>1</v>
      </c>
      <c r="E21" s="11">
        <v>2</v>
      </c>
      <c r="F21" s="11">
        <v>1</v>
      </c>
      <c r="G21" s="25">
        <f t="shared" si="0"/>
        <v>7</v>
      </c>
      <c r="H21" s="26" t="s">
        <v>281</v>
      </c>
      <c r="I21" s="32" t="s">
        <v>281</v>
      </c>
      <c r="J21" s="32"/>
      <c r="K21" s="26" t="s">
        <v>281</v>
      </c>
      <c r="L21" s="32"/>
      <c r="M21" s="28"/>
      <c r="N21" s="32" t="s">
        <v>281</v>
      </c>
      <c r="O21" s="26" t="s">
        <v>281</v>
      </c>
      <c r="P21" s="28"/>
      <c r="Q21" s="26"/>
      <c r="R21" s="32"/>
      <c r="S21" s="28"/>
      <c r="T21" s="28"/>
      <c r="U21" s="26" t="s">
        <v>281</v>
      </c>
      <c r="V21" s="32" t="s">
        <v>281</v>
      </c>
    </row>
    <row r="22" spans="2:22" ht="18.600000000000001" hidden="1" thickBot="1" x14ac:dyDescent="0.4">
      <c r="B22" s="34" t="s">
        <v>201</v>
      </c>
      <c r="C22" s="12">
        <v>3</v>
      </c>
      <c r="D22" s="12">
        <v>2</v>
      </c>
      <c r="E22" s="12">
        <v>2</v>
      </c>
      <c r="F22" s="12">
        <v>2</v>
      </c>
      <c r="G22" s="35">
        <f t="shared" si="0"/>
        <v>9</v>
      </c>
      <c r="H22" s="26" t="s">
        <v>281</v>
      </c>
      <c r="I22" s="32" t="s">
        <v>281</v>
      </c>
      <c r="J22" s="32"/>
      <c r="K22" s="26" t="s">
        <v>281</v>
      </c>
      <c r="L22" s="32"/>
      <c r="M22" s="28"/>
      <c r="N22" s="32" t="s">
        <v>281</v>
      </c>
      <c r="O22" s="26" t="s">
        <v>281</v>
      </c>
      <c r="P22" s="28"/>
      <c r="Q22" s="26"/>
      <c r="R22" s="32"/>
      <c r="S22" s="28"/>
      <c r="T22" s="28"/>
      <c r="U22" s="26" t="s">
        <v>281</v>
      </c>
      <c r="V22" s="32" t="s">
        <v>281</v>
      </c>
    </row>
    <row r="23" spans="2:22" ht="18.600000000000001" hidden="1" thickBot="1" x14ac:dyDescent="0.4">
      <c r="B23" s="29" t="s">
        <v>202</v>
      </c>
      <c r="C23" s="5">
        <v>3</v>
      </c>
      <c r="D23" s="5">
        <v>2</v>
      </c>
      <c r="E23" s="5">
        <v>3</v>
      </c>
      <c r="F23" s="5">
        <v>3</v>
      </c>
      <c r="G23" s="30">
        <f t="shared" si="0"/>
        <v>11</v>
      </c>
      <c r="H23" s="26" t="s">
        <v>281</v>
      </c>
      <c r="I23" s="32" t="s">
        <v>281</v>
      </c>
      <c r="J23" s="32"/>
      <c r="K23" s="26" t="s">
        <v>281</v>
      </c>
      <c r="L23" s="32"/>
      <c r="M23" s="28"/>
      <c r="N23" s="32" t="s">
        <v>281</v>
      </c>
      <c r="O23" s="26" t="s">
        <v>281</v>
      </c>
      <c r="P23" s="28"/>
      <c r="Q23" s="26"/>
      <c r="R23" s="32"/>
      <c r="S23" s="28"/>
      <c r="T23" s="28"/>
      <c r="U23" s="26" t="s">
        <v>281</v>
      </c>
      <c r="V23" s="32" t="s">
        <v>281</v>
      </c>
    </row>
    <row r="24" spans="2:22" ht="18.600000000000001" hidden="1" thickBot="1" x14ac:dyDescent="0.4">
      <c r="B24" s="31" t="s">
        <v>203</v>
      </c>
      <c r="C24" s="11">
        <v>3</v>
      </c>
      <c r="D24" s="11">
        <v>1</v>
      </c>
      <c r="E24" s="11">
        <v>2</v>
      </c>
      <c r="F24" s="11">
        <v>2</v>
      </c>
      <c r="G24" s="25">
        <f t="shared" si="0"/>
        <v>8</v>
      </c>
      <c r="H24" s="26" t="s">
        <v>281</v>
      </c>
      <c r="I24" s="32" t="s">
        <v>281</v>
      </c>
      <c r="J24" s="32"/>
      <c r="K24" s="26" t="s">
        <v>281</v>
      </c>
      <c r="L24" s="32"/>
      <c r="M24" s="36"/>
      <c r="N24" s="32" t="s">
        <v>281</v>
      </c>
      <c r="O24" s="26" t="s">
        <v>281</v>
      </c>
      <c r="P24" s="36"/>
      <c r="Q24" s="26"/>
      <c r="R24" s="32"/>
      <c r="S24" s="36"/>
      <c r="T24" s="36"/>
      <c r="U24" s="26" t="s">
        <v>281</v>
      </c>
      <c r="V24" s="32" t="s">
        <v>281</v>
      </c>
    </row>
    <row r="25" spans="2:22" ht="18.600000000000001" hidden="1" thickBot="1" x14ac:dyDescent="0.4">
      <c r="B25" s="29" t="s">
        <v>204</v>
      </c>
      <c r="C25" s="11">
        <v>2</v>
      </c>
      <c r="D25" s="5">
        <v>3</v>
      </c>
      <c r="E25" s="5">
        <v>2</v>
      </c>
      <c r="F25" s="5">
        <v>3</v>
      </c>
      <c r="G25" s="30">
        <f t="shared" si="0"/>
        <v>10</v>
      </c>
      <c r="H25" s="26" t="s">
        <v>281</v>
      </c>
      <c r="I25" s="32" t="s">
        <v>281</v>
      </c>
      <c r="J25" s="32"/>
      <c r="K25" s="26" t="s">
        <v>281</v>
      </c>
      <c r="L25" s="32"/>
      <c r="M25" s="28"/>
      <c r="N25" s="32" t="s">
        <v>281</v>
      </c>
      <c r="O25" s="26" t="s">
        <v>281</v>
      </c>
      <c r="P25" s="28"/>
      <c r="Q25" s="26"/>
      <c r="R25" s="32"/>
      <c r="S25" s="28"/>
      <c r="T25" s="28"/>
      <c r="U25" s="26" t="s">
        <v>281</v>
      </c>
      <c r="V25" s="32" t="s">
        <v>281</v>
      </c>
    </row>
    <row r="26" spans="2:22" ht="18.600000000000001" hidden="1" thickBot="1" x14ac:dyDescent="0.4">
      <c r="B26" s="29" t="s">
        <v>205</v>
      </c>
      <c r="C26" s="11">
        <v>2</v>
      </c>
      <c r="D26" s="5">
        <v>3</v>
      </c>
      <c r="E26" s="5">
        <v>2</v>
      </c>
      <c r="F26" s="5">
        <v>3</v>
      </c>
      <c r="G26" s="30">
        <f t="shared" si="0"/>
        <v>10</v>
      </c>
      <c r="H26" s="26" t="s">
        <v>281</v>
      </c>
      <c r="I26" s="32" t="s">
        <v>281</v>
      </c>
      <c r="J26" s="32"/>
      <c r="K26" s="26" t="s">
        <v>281</v>
      </c>
      <c r="L26" s="32"/>
      <c r="M26" s="28"/>
      <c r="N26" s="32" t="s">
        <v>281</v>
      </c>
      <c r="O26" s="26" t="s">
        <v>281</v>
      </c>
      <c r="P26" s="28"/>
      <c r="Q26" s="26"/>
      <c r="R26" s="32"/>
      <c r="S26" s="28"/>
      <c r="T26" s="28"/>
      <c r="U26" s="26" t="s">
        <v>281</v>
      </c>
      <c r="V26" s="32" t="s">
        <v>281</v>
      </c>
    </row>
    <row r="27" spans="2:22" ht="18.600000000000001" hidden="1" thickBot="1" x14ac:dyDescent="0.4">
      <c r="B27" s="29" t="s">
        <v>206</v>
      </c>
      <c r="C27" s="38">
        <v>3</v>
      </c>
      <c r="D27" s="39">
        <v>2</v>
      </c>
      <c r="E27" s="39">
        <v>3</v>
      </c>
      <c r="F27" s="39">
        <v>3</v>
      </c>
      <c r="G27" s="30">
        <f t="shared" si="0"/>
        <v>11</v>
      </c>
      <c r="H27" s="26" t="s">
        <v>281</v>
      </c>
      <c r="I27" s="32" t="s">
        <v>281</v>
      </c>
      <c r="J27" s="32"/>
      <c r="K27" s="26" t="s">
        <v>281</v>
      </c>
      <c r="L27" s="32"/>
      <c r="M27" s="28"/>
      <c r="N27" s="32" t="s">
        <v>281</v>
      </c>
      <c r="O27" s="26" t="s">
        <v>281</v>
      </c>
      <c r="P27" s="28"/>
      <c r="Q27" s="26"/>
      <c r="R27" s="32"/>
      <c r="S27" s="28"/>
      <c r="T27" s="28"/>
      <c r="U27" s="26" t="s">
        <v>281</v>
      </c>
      <c r="V27" s="32" t="s">
        <v>281</v>
      </c>
    </row>
    <row r="28" spans="2:22" ht="16.2" hidden="1" thickBot="1" x14ac:dyDescent="0.35">
      <c r="B28" s="23" t="s">
        <v>298</v>
      </c>
      <c r="C28" s="417"/>
      <c r="D28" s="418"/>
      <c r="E28" s="418"/>
      <c r="F28" s="418"/>
      <c r="G28" s="419"/>
      <c r="H28" s="420" t="s">
        <v>299</v>
      </c>
      <c r="I28" s="420"/>
      <c r="J28" s="420"/>
      <c r="K28" s="420"/>
      <c r="L28" s="420"/>
      <c r="M28" s="420"/>
      <c r="N28" s="420"/>
      <c r="O28" s="420"/>
      <c r="P28" s="420"/>
      <c r="Q28" s="420"/>
      <c r="R28" s="420"/>
      <c r="S28" s="420"/>
      <c r="T28" s="420"/>
      <c r="U28" s="420"/>
      <c r="V28" s="420"/>
    </row>
    <row r="29" spans="2:22" ht="18.600000000000001" hidden="1" thickBot="1" x14ac:dyDescent="0.4">
      <c r="B29" s="29" t="s">
        <v>207</v>
      </c>
      <c r="C29" s="5">
        <v>3</v>
      </c>
      <c r="D29" s="5">
        <v>3</v>
      </c>
      <c r="E29" s="5">
        <v>2</v>
      </c>
      <c r="F29" s="5">
        <v>3</v>
      </c>
      <c r="G29" s="30">
        <f t="shared" si="0"/>
        <v>11</v>
      </c>
      <c r="H29" s="26" t="s">
        <v>281</v>
      </c>
      <c r="I29" s="32" t="s">
        <v>281</v>
      </c>
      <c r="J29" s="32"/>
      <c r="K29" s="26" t="s">
        <v>281</v>
      </c>
      <c r="L29" s="28"/>
      <c r="M29" s="28"/>
      <c r="N29" s="32" t="s">
        <v>281</v>
      </c>
      <c r="O29" s="26" t="s">
        <v>281</v>
      </c>
      <c r="P29" s="26"/>
      <c r="Q29" s="28"/>
      <c r="R29" s="32" t="s">
        <v>281</v>
      </c>
      <c r="S29" s="26" t="s">
        <v>281</v>
      </c>
      <c r="T29" s="32"/>
      <c r="U29" s="26" t="s">
        <v>281</v>
      </c>
      <c r="V29" s="32" t="s">
        <v>281</v>
      </c>
    </row>
    <row r="30" spans="2:22" ht="18.600000000000001" hidden="1" thickBot="1" x14ac:dyDescent="0.4">
      <c r="B30" s="29" t="s">
        <v>208</v>
      </c>
      <c r="C30" s="11">
        <v>2</v>
      </c>
      <c r="D30" s="5">
        <v>3</v>
      </c>
      <c r="E30" s="5">
        <v>2</v>
      </c>
      <c r="F30" s="5">
        <v>3</v>
      </c>
      <c r="G30" s="30">
        <f t="shared" si="0"/>
        <v>10</v>
      </c>
      <c r="H30" s="26" t="s">
        <v>281</v>
      </c>
      <c r="I30" s="32" t="s">
        <v>281</v>
      </c>
      <c r="J30" s="32"/>
      <c r="K30" s="26" t="s">
        <v>281</v>
      </c>
      <c r="L30" s="28"/>
      <c r="M30" s="28"/>
      <c r="N30" s="32" t="s">
        <v>281</v>
      </c>
      <c r="O30" s="26" t="s">
        <v>281</v>
      </c>
      <c r="P30" s="26"/>
      <c r="Q30" s="28"/>
      <c r="R30" s="32" t="s">
        <v>281</v>
      </c>
      <c r="S30" s="26" t="s">
        <v>281</v>
      </c>
      <c r="T30" s="32"/>
      <c r="U30" s="26" t="s">
        <v>281</v>
      </c>
      <c r="V30" s="32" t="s">
        <v>281</v>
      </c>
    </row>
    <row r="31" spans="2:22" ht="18.600000000000001" hidden="1" thickBot="1" x14ac:dyDescent="0.4">
      <c r="B31" s="29" t="s">
        <v>300</v>
      </c>
      <c r="C31" s="5">
        <v>3</v>
      </c>
      <c r="D31" s="5">
        <v>2</v>
      </c>
      <c r="E31" s="5">
        <v>2</v>
      </c>
      <c r="F31" s="5">
        <v>3</v>
      </c>
      <c r="G31" s="30">
        <f t="shared" si="0"/>
        <v>10</v>
      </c>
      <c r="H31" s="26" t="s">
        <v>281</v>
      </c>
      <c r="I31" s="32" t="s">
        <v>281</v>
      </c>
      <c r="J31" s="32"/>
      <c r="K31" s="26" t="s">
        <v>281</v>
      </c>
      <c r="L31" s="28"/>
      <c r="M31" s="28"/>
      <c r="N31" s="32" t="s">
        <v>281</v>
      </c>
      <c r="O31" s="26" t="s">
        <v>281</v>
      </c>
      <c r="P31" s="26"/>
      <c r="Q31" s="28"/>
      <c r="R31" s="32" t="s">
        <v>281</v>
      </c>
      <c r="S31" s="26" t="s">
        <v>281</v>
      </c>
      <c r="T31" s="32"/>
      <c r="U31" s="26" t="s">
        <v>281</v>
      </c>
      <c r="V31" s="32" t="s">
        <v>281</v>
      </c>
    </row>
    <row r="32" spans="2:22" ht="18.600000000000001" hidden="1" thickBot="1" x14ac:dyDescent="0.4">
      <c r="B32" s="31" t="s">
        <v>301</v>
      </c>
      <c r="C32" s="11">
        <v>2</v>
      </c>
      <c r="D32" s="11">
        <v>3</v>
      </c>
      <c r="E32" s="11">
        <v>1</v>
      </c>
      <c r="F32" s="11">
        <v>2</v>
      </c>
      <c r="G32" s="25">
        <f t="shared" si="0"/>
        <v>8</v>
      </c>
      <c r="H32" s="26" t="s">
        <v>281</v>
      </c>
      <c r="I32" s="32" t="s">
        <v>281</v>
      </c>
      <c r="J32" s="32"/>
      <c r="K32" s="26" t="s">
        <v>281</v>
      </c>
      <c r="L32" s="28"/>
      <c r="M32" s="28"/>
      <c r="N32" s="32" t="s">
        <v>281</v>
      </c>
      <c r="O32" s="26" t="s">
        <v>281</v>
      </c>
      <c r="P32" s="26"/>
      <c r="Q32" s="28"/>
      <c r="R32" s="32" t="s">
        <v>281</v>
      </c>
      <c r="S32" s="26" t="s">
        <v>281</v>
      </c>
      <c r="T32" s="32"/>
      <c r="U32" s="26" t="s">
        <v>281</v>
      </c>
      <c r="V32" s="32" t="s">
        <v>281</v>
      </c>
    </row>
    <row r="33" spans="2:22" ht="18.600000000000001" hidden="1" thickBot="1" x14ac:dyDescent="0.4">
      <c r="B33" s="29" t="s">
        <v>302</v>
      </c>
      <c r="C33" s="5">
        <v>3</v>
      </c>
      <c r="D33" s="5">
        <v>2</v>
      </c>
      <c r="E33" s="5">
        <v>2</v>
      </c>
      <c r="F33" s="5">
        <v>2</v>
      </c>
      <c r="G33" s="30">
        <f t="shared" si="0"/>
        <v>9</v>
      </c>
      <c r="H33" s="26" t="s">
        <v>281</v>
      </c>
      <c r="I33" s="32" t="s">
        <v>281</v>
      </c>
      <c r="J33" s="32"/>
      <c r="K33" s="26" t="s">
        <v>281</v>
      </c>
      <c r="L33" s="28"/>
      <c r="M33" s="28"/>
      <c r="N33" s="32" t="s">
        <v>281</v>
      </c>
      <c r="O33" s="26" t="s">
        <v>281</v>
      </c>
      <c r="P33" s="26"/>
      <c r="Q33" s="28"/>
      <c r="R33" s="32" t="s">
        <v>281</v>
      </c>
      <c r="S33" s="26" t="s">
        <v>281</v>
      </c>
      <c r="T33" s="32"/>
      <c r="U33" s="26" t="s">
        <v>281</v>
      </c>
      <c r="V33" s="32" t="s">
        <v>281</v>
      </c>
    </row>
    <row r="34" spans="2:22" ht="18.600000000000001" hidden="1" thickBot="1" x14ac:dyDescent="0.4">
      <c r="B34" s="29" t="s">
        <v>211</v>
      </c>
      <c r="C34" s="5">
        <v>3</v>
      </c>
      <c r="D34" s="5">
        <v>2</v>
      </c>
      <c r="E34" s="5">
        <v>3</v>
      </c>
      <c r="F34" s="5">
        <v>3</v>
      </c>
      <c r="G34" s="30">
        <f t="shared" si="0"/>
        <v>11</v>
      </c>
      <c r="H34" s="26" t="s">
        <v>281</v>
      </c>
      <c r="I34" s="32" t="s">
        <v>281</v>
      </c>
      <c r="J34" s="32"/>
      <c r="K34" s="26" t="s">
        <v>281</v>
      </c>
      <c r="L34" s="28"/>
      <c r="M34" s="28"/>
      <c r="N34" s="32" t="s">
        <v>281</v>
      </c>
      <c r="O34" s="26" t="s">
        <v>281</v>
      </c>
      <c r="P34" s="26"/>
      <c r="Q34" s="28"/>
      <c r="R34" s="32" t="s">
        <v>281</v>
      </c>
      <c r="S34" s="26" t="s">
        <v>281</v>
      </c>
      <c r="T34" s="32"/>
      <c r="U34" s="26" t="s">
        <v>281</v>
      </c>
      <c r="V34" s="32" t="s">
        <v>281</v>
      </c>
    </row>
    <row r="35" spans="2:22" ht="18.600000000000001" hidden="1" thickBot="1" x14ac:dyDescent="0.4">
      <c r="B35" s="29" t="s">
        <v>212</v>
      </c>
      <c r="C35" s="5">
        <v>3</v>
      </c>
      <c r="D35" s="5">
        <v>3</v>
      </c>
      <c r="E35" s="5">
        <v>2</v>
      </c>
      <c r="F35" s="5">
        <v>3</v>
      </c>
      <c r="G35" s="30">
        <f t="shared" si="0"/>
        <v>11</v>
      </c>
      <c r="H35" s="26" t="s">
        <v>281</v>
      </c>
      <c r="I35" s="32" t="s">
        <v>281</v>
      </c>
      <c r="J35" s="32"/>
      <c r="K35" s="26" t="s">
        <v>281</v>
      </c>
      <c r="L35" s="28"/>
      <c r="M35" s="28"/>
      <c r="N35" s="32" t="s">
        <v>281</v>
      </c>
      <c r="O35" s="26" t="s">
        <v>281</v>
      </c>
      <c r="P35" s="26"/>
      <c r="Q35" s="28"/>
      <c r="R35" s="32" t="s">
        <v>281</v>
      </c>
      <c r="S35" s="26" t="s">
        <v>281</v>
      </c>
      <c r="T35" s="32"/>
      <c r="U35" s="26" t="s">
        <v>281</v>
      </c>
      <c r="V35" s="32" t="s">
        <v>281</v>
      </c>
    </row>
    <row r="36" spans="2:22" ht="15.6" x14ac:dyDescent="0.3">
      <c r="B36" s="23" t="s">
        <v>229</v>
      </c>
      <c r="C36" s="417"/>
      <c r="D36" s="418"/>
      <c r="E36" s="418"/>
      <c r="F36" s="418"/>
      <c r="G36" s="419"/>
      <c r="H36" s="426"/>
      <c r="I36" s="420"/>
      <c r="J36" s="420"/>
      <c r="K36" s="420"/>
      <c r="L36" s="420"/>
      <c r="M36" s="420"/>
      <c r="N36" s="420"/>
      <c r="O36" s="420"/>
      <c r="P36" s="420"/>
      <c r="Q36" s="420"/>
      <c r="R36" s="420"/>
      <c r="S36" s="420"/>
      <c r="T36" s="420"/>
      <c r="U36" s="420"/>
      <c r="V36" s="420"/>
    </row>
    <row r="37" spans="2:22" ht="18" x14ac:dyDescent="0.35">
      <c r="B37" s="29" t="s">
        <v>230</v>
      </c>
      <c r="C37" s="5">
        <v>1</v>
      </c>
      <c r="D37" s="5">
        <v>3</v>
      </c>
      <c r="E37" s="5">
        <v>2</v>
      </c>
      <c r="F37" s="5">
        <v>3</v>
      </c>
      <c r="G37" s="30">
        <f t="shared" si="0"/>
        <v>9</v>
      </c>
      <c r="H37" s="40"/>
      <c r="I37" s="28"/>
      <c r="J37" s="28"/>
      <c r="K37" s="28"/>
      <c r="L37" s="28"/>
      <c r="M37" s="28"/>
      <c r="N37" s="28"/>
      <c r="O37" s="26"/>
      <c r="P37" s="26"/>
      <c r="Q37" s="28"/>
      <c r="R37" s="32"/>
      <c r="S37" s="26"/>
      <c r="T37" s="28"/>
      <c r="U37" s="26"/>
      <c r="V37" s="32"/>
    </row>
    <row r="38" spans="2:22" ht="18" outlineLevel="1" x14ac:dyDescent="0.35">
      <c r="B38" s="34" t="s">
        <v>231</v>
      </c>
      <c r="C38" s="12">
        <v>1</v>
      </c>
      <c r="D38" s="12">
        <v>3</v>
      </c>
      <c r="E38" s="12">
        <v>2</v>
      </c>
      <c r="F38" s="12">
        <v>3</v>
      </c>
      <c r="G38" s="35">
        <f t="shared" si="0"/>
        <v>9</v>
      </c>
      <c r="H38" s="40"/>
      <c r="I38" s="28"/>
      <c r="J38" s="28"/>
      <c r="K38" s="28"/>
      <c r="L38" s="28"/>
      <c r="M38" s="28"/>
      <c r="N38" s="28"/>
      <c r="O38" s="26"/>
      <c r="P38" s="26"/>
      <c r="Q38" s="28"/>
      <c r="R38" s="32"/>
      <c r="S38" s="26"/>
      <c r="T38" s="28"/>
      <c r="U38" s="26"/>
      <c r="V38" s="32"/>
    </row>
    <row r="39" spans="2:22" ht="18.600000000000001" thickBot="1" x14ac:dyDescent="0.4">
      <c r="B39" s="41" t="s">
        <v>314</v>
      </c>
      <c r="C39" s="42">
        <v>1</v>
      </c>
      <c r="D39" s="42">
        <v>3</v>
      </c>
      <c r="E39" s="42">
        <v>2</v>
      </c>
      <c r="F39" s="42">
        <v>3</v>
      </c>
      <c r="G39" s="43">
        <f t="shared" si="0"/>
        <v>9</v>
      </c>
      <c r="H39" s="44"/>
      <c r="I39" s="45"/>
      <c r="J39" s="45"/>
      <c r="K39" s="45"/>
      <c r="L39" s="45"/>
      <c r="M39" s="45"/>
      <c r="N39" s="45"/>
      <c r="O39" s="46"/>
      <c r="P39" s="46"/>
      <c r="Q39" s="45"/>
      <c r="R39" s="47"/>
      <c r="S39" s="46"/>
      <c r="T39" s="45"/>
      <c r="U39" s="46"/>
      <c r="V39" s="47"/>
    </row>
    <row r="40" spans="2:22" x14ac:dyDescent="0.25">
      <c r="B40" s="14" t="s">
        <v>304</v>
      </c>
    </row>
    <row r="42" spans="2:22" ht="59.1" customHeight="1" x14ac:dyDescent="0.35">
      <c r="B42" s="52" t="s">
        <v>281</v>
      </c>
      <c r="C42" s="422" t="s">
        <v>312</v>
      </c>
      <c r="D42" s="422"/>
      <c r="E42" s="422"/>
      <c r="F42" s="422"/>
      <c r="G42" s="422"/>
      <c r="H42" s="422"/>
      <c r="I42" s="422"/>
      <c r="J42" s="422"/>
    </row>
    <row r="43" spans="2:22" ht="75" customHeight="1" x14ac:dyDescent="0.35">
      <c r="B43" s="53" t="s">
        <v>281</v>
      </c>
      <c r="C43" s="422" t="s">
        <v>313</v>
      </c>
      <c r="D43" s="422"/>
      <c r="E43" s="422"/>
      <c r="F43" s="422"/>
      <c r="G43" s="422"/>
      <c r="H43" s="422"/>
      <c r="I43" s="422"/>
      <c r="J43" s="422"/>
    </row>
  </sheetData>
  <mergeCells count="14">
    <mergeCell ref="B1:B2"/>
    <mergeCell ref="C3:G3"/>
    <mergeCell ref="H3:V3"/>
    <mergeCell ref="C8:G8"/>
    <mergeCell ref="H8:V8"/>
    <mergeCell ref="H1:V1"/>
    <mergeCell ref="C43:J43"/>
    <mergeCell ref="C42:J42"/>
    <mergeCell ref="C15:G15"/>
    <mergeCell ref="H15:V15"/>
    <mergeCell ref="C28:G28"/>
    <mergeCell ref="H28:V28"/>
    <mergeCell ref="C36:G36"/>
    <mergeCell ref="H36:V36"/>
  </mergeCells>
  <pageMargins left="0.75" right="0.75" top="1" bottom="1" header="0" footer="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FD3E-578F-4373-A0E6-0A9C54E6774A}">
  <dimension ref="B1:AB19"/>
  <sheetViews>
    <sheetView zoomScale="119" zoomScaleNormal="160" workbookViewId="0">
      <selection activeCell="N15" sqref="N15"/>
    </sheetView>
  </sheetViews>
  <sheetFormatPr defaultRowHeight="13.2" x14ac:dyDescent="0.25"/>
  <cols>
    <col min="1" max="1" width="1" customWidth="1"/>
    <col min="2" max="2" width="38.44140625" customWidth="1"/>
    <col min="3" max="6" width="0" hidden="1" customWidth="1"/>
  </cols>
  <sheetData>
    <row r="1" spans="2:28" ht="14.4" x14ac:dyDescent="0.3">
      <c r="B1" s="329" t="s">
        <v>268</v>
      </c>
      <c r="M1" s="336" t="s">
        <v>315</v>
      </c>
      <c r="N1" s="263"/>
      <c r="O1" s="263"/>
    </row>
    <row r="2" spans="2:28" ht="14.4" x14ac:dyDescent="0.3">
      <c r="B2" s="243"/>
      <c r="C2" s="208"/>
      <c r="D2" s="395" t="s">
        <v>24</v>
      </c>
      <c r="E2" s="395"/>
      <c r="F2" s="395"/>
      <c r="G2" s="395" t="s">
        <v>25</v>
      </c>
      <c r="H2" s="395"/>
      <c r="I2" s="395" t="s">
        <v>26</v>
      </c>
      <c r="J2" s="395"/>
      <c r="K2" s="395"/>
      <c r="L2" s="395" t="s">
        <v>27</v>
      </c>
      <c r="M2" s="395"/>
      <c r="N2" s="395"/>
      <c r="O2" s="395"/>
      <c r="P2" s="209" t="s">
        <v>28</v>
      </c>
      <c r="Q2" s="209" t="s">
        <v>25</v>
      </c>
      <c r="R2" s="395" t="s">
        <v>29</v>
      </c>
      <c r="S2" s="395"/>
      <c r="T2" s="209" t="s">
        <v>269</v>
      </c>
      <c r="U2" s="209" t="s">
        <v>270</v>
      </c>
      <c r="V2" s="395" t="s">
        <v>271</v>
      </c>
      <c r="W2" s="395"/>
      <c r="X2" s="395" t="s">
        <v>31</v>
      </c>
      <c r="Y2" s="395"/>
      <c r="Z2" s="395" t="s">
        <v>272</v>
      </c>
      <c r="AA2" s="395"/>
      <c r="AB2" s="395"/>
    </row>
    <row r="3" spans="2:28" ht="27" thickBot="1" x14ac:dyDescent="0.3">
      <c r="B3" s="101" t="s">
        <v>170</v>
      </c>
      <c r="C3" s="274" t="s">
        <v>35</v>
      </c>
      <c r="D3" s="8" t="s">
        <v>36</v>
      </c>
      <c r="E3" s="275" t="s">
        <v>273</v>
      </c>
      <c r="F3" s="8" t="s">
        <v>38</v>
      </c>
      <c r="G3" s="8" t="s">
        <v>274</v>
      </c>
      <c r="H3" s="152" t="s">
        <v>129</v>
      </c>
      <c r="I3" s="152" t="s">
        <v>275</v>
      </c>
      <c r="J3" s="8" t="s">
        <v>130</v>
      </c>
      <c r="K3" s="8" t="s">
        <v>276</v>
      </c>
      <c r="L3" s="153" t="s">
        <v>42</v>
      </c>
      <c r="M3" s="240" t="s">
        <v>43</v>
      </c>
      <c r="N3" s="240" t="s">
        <v>277</v>
      </c>
      <c r="O3" s="7" t="s">
        <v>45</v>
      </c>
      <c r="P3" s="241" t="s">
        <v>28</v>
      </c>
      <c r="Q3" s="8" t="s">
        <v>47</v>
      </c>
      <c r="R3" s="154" t="s">
        <v>48</v>
      </c>
      <c r="S3" s="7" t="s">
        <v>49</v>
      </c>
      <c r="T3" s="8" t="s">
        <v>269</v>
      </c>
      <c r="U3" s="8" t="s">
        <v>278</v>
      </c>
      <c r="V3" s="8" t="s">
        <v>271</v>
      </c>
      <c r="W3" s="153" t="s">
        <v>52</v>
      </c>
      <c r="X3" s="7" t="s">
        <v>67</v>
      </c>
      <c r="Y3" s="7" t="s">
        <v>55</v>
      </c>
      <c r="Z3" s="155" t="s">
        <v>56</v>
      </c>
      <c r="AA3" s="7" t="s">
        <v>279</v>
      </c>
      <c r="AB3" s="155" t="s">
        <v>280</v>
      </c>
    </row>
    <row r="4" spans="2:28" ht="16.2" thickBot="1" x14ac:dyDescent="0.35">
      <c r="B4" s="98" t="s">
        <v>298</v>
      </c>
    </row>
    <row r="5" spans="2:28" ht="18" x14ac:dyDescent="0.35">
      <c r="B5" s="96" t="s">
        <v>207</v>
      </c>
      <c r="D5" s="62" t="s">
        <v>281</v>
      </c>
      <c r="E5" s="215" t="s">
        <v>281</v>
      </c>
      <c r="F5" s="62" t="s">
        <v>281</v>
      </c>
      <c r="G5" s="62" t="s">
        <v>281</v>
      </c>
      <c r="H5" s="32" t="s">
        <v>281</v>
      </c>
      <c r="I5" s="32" t="s">
        <v>281</v>
      </c>
      <c r="J5" s="62" t="s">
        <v>281</v>
      </c>
      <c r="L5" s="32" t="s">
        <v>281</v>
      </c>
      <c r="N5" s="62" t="s">
        <v>281</v>
      </c>
      <c r="O5" s="62" t="s">
        <v>281</v>
      </c>
      <c r="P5" s="32" t="s">
        <v>281</v>
      </c>
      <c r="Q5" s="62" t="s">
        <v>281</v>
      </c>
      <c r="R5" s="215" t="s">
        <v>281</v>
      </c>
      <c r="T5" s="62" t="s">
        <v>281</v>
      </c>
      <c r="V5" s="62" t="s">
        <v>281</v>
      </c>
      <c r="W5" s="32" t="s">
        <v>281</v>
      </c>
      <c r="X5" s="62" t="s">
        <v>281</v>
      </c>
      <c r="Y5" s="62" t="s">
        <v>281</v>
      </c>
      <c r="Z5" s="215" t="s">
        <v>281</v>
      </c>
      <c r="AB5" s="215" t="s">
        <v>281</v>
      </c>
    </row>
    <row r="6" spans="2:28" ht="18" x14ac:dyDescent="0.35">
      <c r="B6" s="203" t="s">
        <v>208</v>
      </c>
      <c r="C6" s="215" t="s">
        <v>281</v>
      </c>
      <c r="D6" s="62" t="s">
        <v>281</v>
      </c>
      <c r="E6" s="215" t="s">
        <v>281</v>
      </c>
      <c r="F6" s="62" t="s">
        <v>281</v>
      </c>
      <c r="G6" s="62" t="s">
        <v>281</v>
      </c>
      <c r="H6" s="32" t="s">
        <v>281</v>
      </c>
      <c r="I6" s="32" t="s">
        <v>281</v>
      </c>
      <c r="J6" s="62" t="s">
        <v>281</v>
      </c>
      <c r="L6" s="32" t="s">
        <v>281</v>
      </c>
      <c r="O6" s="62" t="s">
        <v>281</v>
      </c>
      <c r="P6" s="32" t="s">
        <v>281</v>
      </c>
      <c r="Q6" s="62" t="s">
        <v>281</v>
      </c>
      <c r="R6" s="215" t="s">
        <v>281</v>
      </c>
      <c r="T6" s="62" t="s">
        <v>281</v>
      </c>
      <c r="V6" s="62" t="s">
        <v>281</v>
      </c>
      <c r="W6" s="32" t="s">
        <v>281</v>
      </c>
      <c r="X6" s="62" t="s">
        <v>281</v>
      </c>
      <c r="Y6" s="62" t="s">
        <v>281</v>
      </c>
      <c r="Z6" s="215" t="s">
        <v>281</v>
      </c>
      <c r="AB6" s="215" t="s">
        <v>281</v>
      </c>
    </row>
    <row r="7" spans="2:28" ht="18" x14ac:dyDescent="0.35">
      <c r="B7" s="199" t="s">
        <v>209</v>
      </c>
      <c r="C7" s="215" t="s">
        <v>281</v>
      </c>
      <c r="D7" s="62" t="s">
        <v>281</v>
      </c>
      <c r="E7" s="215" t="s">
        <v>281</v>
      </c>
      <c r="F7" s="62" t="s">
        <v>281</v>
      </c>
      <c r="G7" s="62" t="s">
        <v>281</v>
      </c>
      <c r="H7" s="32" t="s">
        <v>281</v>
      </c>
      <c r="I7" s="32" t="s">
        <v>281</v>
      </c>
      <c r="J7" s="62" t="s">
        <v>281</v>
      </c>
      <c r="K7" s="62" t="s">
        <v>281</v>
      </c>
      <c r="L7" s="32" t="s">
        <v>281</v>
      </c>
      <c r="O7" s="62" t="s">
        <v>281</v>
      </c>
      <c r="P7" s="32" t="s">
        <v>281</v>
      </c>
      <c r="Q7" s="62" t="s">
        <v>281</v>
      </c>
      <c r="R7" s="215" t="s">
        <v>281</v>
      </c>
      <c r="T7" s="62" t="s">
        <v>281</v>
      </c>
      <c r="V7" s="62" t="s">
        <v>281</v>
      </c>
      <c r="W7" s="32" t="s">
        <v>281</v>
      </c>
      <c r="X7" s="62" t="s">
        <v>281</v>
      </c>
      <c r="Y7" s="62" t="s">
        <v>281</v>
      </c>
      <c r="Z7" s="215" t="s">
        <v>281</v>
      </c>
      <c r="AB7" s="215" t="s">
        <v>281</v>
      </c>
    </row>
    <row r="8" spans="2:28" ht="18" x14ac:dyDescent="0.35">
      <c r="B8" s="203" t="s">
        <v>210</v>
      </c>
      <c r="C8" s="215" t="s">
        <v>281</v>
      </c>
      <c r="E8" s="215" t="s">
        <v>281</v>
      </c>
      <c r="F8" s="62" t="s">
        <v>281</v>
      </c>
      <c r="G8" s="62" t="s">
        <v>281</v>
      </c>
      <c r="H8" s="32" t="s">
        <v>281</v>
      </c>
      <c r="I8" s="32" t="s">
        <v>281</v>
      </c>
      <c r="J8" s="62" t="s">
        <v>281</v>
      </c>
      <c r="K8" s="62" t="s">
        <v>281</v>
      </c>
      <c r="L8" s="32" t="s">
        <v>281</v>
      </c>
      <c r="N8" s="62" t="s">
        <v>281</v>
      </c>
      <c r="O8" s="62" t="s">
        <v>281</v>
      </c>
      <c r="P8" s="32" t="s">
        <v>281</v>
      </c>
      <c r="Q8" s="62" t="s">
        <v>281</v>
      </c>
      <c r="R8" s="215" t="s">
        <v>281</v>
      </c>
      <c r="S8" s="62" t="s">
        <v>281</v>
      </c>
      <c r="V8" s="62" t="s">
        <v>281</v>
      </c>
      <c r="W8" s="32" t="s">
        <v>281</v>
      </c>
      <c r="X8" s="62" t="s">
        <v>281</v>
      </c>
      <c r="Y8" s="62" t="s">
        <v>281</v>
      </c>
      <c r="Z8" s="215" t="s">
        <v>281</v>
      </c>
      <c r="AA8" s="62" t="s">
        <v>281</v>
      </c>
      <c r="AB8" s="215" t="s">
        <v>281</v>
      </c>
    </row>
    <row r="9" spans="2:28" ht="18" x14ac:dyDescent="0.35">
      <c r="B9" s="199" t="s">
        <v>211</v>
      </c>
      <c r="C9" s="215"/>
      <c r="E9" s="215" t="s">
        <v>281</v>
      </c>
      <c r="F9" s="62" t="s">
        <v>281</v>
      </c>
      <c r="G9" s="62" t="s">
        <v>281</v>
      </c>
      <c r="H9" s="32" t="s">
        <v>281</v>
      </c>
      <c r="I9" s="32" t="s">
        <v>281</v>
      </c>
      <c r="J9" s="62" t="s">
        <v>281</v>
      </c>
      <c r="K9" s="62" t="s">
        <v>281</v>
      </c>
      <c r="L9" s="32" t="s">
        <v>281</v>
      </c>
      <c r="M9" s="62" t="s">
        <v>281</v>
      </c>
      <c r="N9" s="62" t="s">
        <v>281</v>
      </c>
      <c r="O9" s="62" t="s">
        <v>281</v>
      </c>
      <c r="P9" s="32" t="s">
        <v>281</v>
      </c>
      <c r="Q9" s="62" t="s">
        <v>281</v>
      </c>
      <c r="R9" s="215"/>
      <c r="S9" s="62" t="s">
        <v>281</v>
      </c>
      <c r="V9" s="62" t="s">
        <v>281</v>
      </c>
      <c r="W9" s="32" t="s">
        <v>281</v>
      </c>
      <c r="X9" s="62" t="s">
        <v>281</v>
      </c>
      <c r="Y9" s="62" t="s">
        <v>281</v>
      </c>
      <c r="Z9" s="215" t="s">
        <v>281</v>
      </c>
      <c r="AA9" s="62" t="s">
        <v>281</v>
      </c>
      <c r="AB9" s="215" t="s">
        <v>281</v>
      </c>
    </row>
    <row r="10" spans="2:28" ht="18" x14ac:dyDescent="0.35">
      <c r="B10" s="203" t="s">
        <v>212</v>
      </c>
      <c r="C10" s="215" t="s">
        <v>281</v>
      </c>
      <c r="E10" s="215" t="s">
        <v>281</v>
      </c>
      <c r="F10" s="62" t="s">
        <v>281</v>
      </c>
      <c r="G10" s="62" t="s">
        <v>281</v>
      </c>
      <c r="H10" s="32" t="s">
        <v>281</v>
      </c>
      <c r="I10" s="32" t="s">
        <v>281</v>
      </c>
      <c r="J10" s="62" t="s">
        <v>281</v>
      </c>
      <c r="K10" s="62" t="s">
        <v>281</v>
      </c>
      <c r="L10" s="32" t="s">
        <v>281</v>
      </c>
      <c r="M10" s="62" t="s">
        <v>281</v>
      </c>
      <c r="O10" s="62" t="s">
        <v>281</v>
      </c>
      <c r="P10" s="32" t="s">
        <v>281</v>
      </c>
      <c r="Q10" s="62" t="s">
        <v>281</v>
      </c>
      <c r="R10" s="215"/>
      <c r="S10" s="62"/>
      <c r="V10" s="62" t="s">
        <v>281</v>
      </c>
      <c r="W10" s="32" t="s">
        <v>281</v>
      </c>
      <c r="X10" s="62" t="s">
        <v>281</v>
      </c>
      <c r="Y10" s="62" t="s">
        <v>281</v>
      </c>
      <c r="Z10" s="215" t="s">
        <v>281</v>
      </c>
      <c r="AA10" s="62" t="s">
        <v>281</v>
      </c>
      <c r="AB10" s="215" t="s">
        <v>281</v>
      </c>
    </row>
    <row r="11" spans="2:28" ht="18" x14ac:dyDescent="0.35">
      <c r="B11" s="203" t="s">
        <v>213</v>
      </c>
      <c r="C11" s="215" t="s">
        <v>281</v>
      </c>
      <c r="E11" s="215" t="s">
        <v>281</v>
      </c>
      <c r="F11" s="62" t="s">
        <v>281</v>
      </c>
      <c r="G11" s="62" t="s">
        <v>281</v>
      </c>
      <c r="H11" s="32" t="s">
        <v>281</v>
      </c>
      <c r="I11" s="32" t="s">
        <v>281</v>
      </c>
      <c r="J11" s="62" t="s">
        <v>281</v>
      </c>
      <c r="K11" s="62" t="s">
        <v>281</v>
      </c>
      <c r="L11" s="32" t="s">
        <v>281</v>
      </c>
      <c r="M11" s="62" t="s">
        <v>281</v>
      </c>
      <c r="O11" s="62" t="s">
        <v>281</v>
      </c>
      <c r="P11" s="32" t="s">
        <v>281</v>
      </c>
      <c r="Q11" s="62" t="s">
        <v>281</v>
      </c>
      <c r="R11" s="215" t="s">
        <v>281</v>
      </c>
      <c r="S11" s="62" t="s">
        <v>281</v>
      </c>
      <c r="V11" s="62" t="s">
        <v>281</v>
      </c>
      <c r="W11" s="32" t="s">
        <v>281</v>
      </c>
      <c r="X11" s="62" t="s">
        <v>281</v>
      </c>
      <c r="Y11" s="62" t="s">
        <v>281</v>
      </c>
      <c r="Z11" s="215" t="s">
        <v>281</v>
      </c>
      <c r="AA11" s="62" t="s">
        <v>281</v>
      </c>
      <c r="AB11" s="215" t="s">
        <v>281</v>
      </c>
    </row>
    <row r="12" spans="2:28" x14ac:dyDescent="0.25">
      <c r="B12" s="103"/>
    </row>
    <row r="13" spans="2:28" ht="14.4" x14ac:dyDescent="0.3">
      <c r="C13" s="13" t="s">
        <v>215</v>
      </c>
    </row>
    <row r="14" spans="2:28" ht="14.4" x14ac:dyDescent="0.3">
      <c r="C14" s="13"/>
    </row>
    <row r="15" spans="2:28" x14ac:dyDescent="0.25">
      <c r="B15" s="28">
        <v>1</v>
      </c>
      <c r="C15" s="276" t="s">
        <v>218</v>
      </c>
      <c r="D15" s="28"/>
      <c r="E15" s="28"/>
      <c r="F15" s="28"/>
      <c r="G15" s="28"/>
      <c r="H15" s="28"/>
      <c r="I15" s="28"/>
      <c r="J15" s="28"/>
      <c r="K15" s="28"/>
      <c r="L15" s="28"/>
    </row>
    <row r="16" spans="2:28" ht="25.95" customHeight="1" x14ac:dyDescent="0.25">
      <c r="B16" s="28">
        <v>2</v>
      </c>
      <c r="C16" s="28" t="s">
        <v>220</v>
      </c>
      <c r="D16" s="28"/>
      <c r="E16" s="28"/>
      <c r="F16" s="28" t="s">
        <v>221</v>
      </c>
      <c r="G16" s="28"/>
      <c r="H16" s="28"/>
      <c r="I16" s="28"/>
      <c r="J16" s="28"/>
      <c r="K16" s="28"/>
      <c r="L16" s="28"/>
    </row>
    <row r="17" spans="2:12" ht="27" customHeight="1" x14ac:dyDescent="0.25">
      <c r="B17" s="28">
        <v>3</v>
      </c>
      <c r="C17" s="412" t="s">
        <v>223</v>
      </c>
      <c r="D17" s="412"/>
      <c r="E17" s="412"/>
      <c r="F17" s="412"/>
      <c r="G17" s="412"/>
      <c r="H17" s="412"/>
      <c r="I17" s="412"/>
      <c r="J17" s="412"/>
      <c r="K17" s="412"/>
      <c r="L17" s="412"/>
    </row>
    <row r="18" spans="2:12" ht="28.35" customHeight="1" x14ac:dyDescent="0.25">
      <c r="B18" s="28">
        <v>4</v>
      </c>
      <c r="C18" s="412" t="s">
        <v>225</v>
      </c>
      <c r="D18" s="412"/>
      <c r="E18" s="412"/>
      <c r="F18" s="412"/>
      <c r="G18" s="412"/>
      <c r="H18" s="412"/>
      <c r="I18" s="412"/>
      <c r="J18" s="412"/>
      <c r="K18" s="412"/>
      <c r="L18" s="412"/>
    </row>
    <row r="19" spans="2:12" ht="39.75" customHeight="1" x14ac:dyDescent="0.25">
      <c r="B19" s="28">
        <v>5</v>
      </c>
      <c r="C19" s="412" t="s">
        <v>227</v>
      </c>
      <c r="D19" s="412"/>
      <c r="E19" s="412"/>
      <c r="F19" s="412"/>
      <c r="G19" s="412"/>
      <c r="H19" s="412"/>
      <c r="I19" s="412"/>
      <c r="J19" s="412"/>
      <c r="K19" s="412"/>
      <c r="L19" s="412"/>
    </row>
  </sheetData>
  <mergeCells count="11">
    <mergeCell ref="C19:L19"/>
    <mergeCell ref="D2:F2"/>
    <mergeCell ref="G2:H2"/>
    <mergeCell ref="I2:K2"/>
    <mergeCell ref="L2:O2"/>
    <mergeCell ref="C18:L18"/>
    <mergeCell ref="R2:S2"/>
    <mergeCell ref="V2:W2"/>
    <mergeCell ref="X2:Y2"/>
    <mergeCell ref="Z2:AB2"/>
    <mergeCell ref="C17:L17"/>
  </mergeCells>
  <pageMargins left="0.75" right="0.75" top="1" bottom="1" header="0" footer="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BADD2-7ADB-4A1C-8062-478FA6571AC2}">
  <dimension ref="B2:K27"/>
  <sheetViews>
    <sheetView topLeftCell="A11" workbookViewId="0">
      <selection activeCell="C20" sqref="C20"/>
    </sheetView>
  </sheetViews>
  <sheetFormatPr defaultRowHeight="13.2" x14ac:dyDescent="0.25"/>
  <cols>
    <col min="1" max="1" width="8.88671875" customWidth="1"/>
    <col min="2" max="2" width="19.88671875" customWidth="1"/>
    <col min="3" max="3" width="42.6640625" customWidth="1"/>
    <col min="4" max="4" width="14.33203125" customWidth="1"/>
    <col min="5" max="7" width="8" customWidth="1"/>
    <col min="8" max="8" width="8.88671875" hidden="1" customWidth="1"/>
    <col min="9" max="10" width="8.88671875" customWidth="1"/>
    <col min="11" max="11" width="8" customWidth="1"/>
  </cols>
  <sheetData>
    <row r="2" spans="2:11" ht="13.8" thickBot="1" x14ac:dyDescent="0.3"/>
    <row r="3" spans="2:11" ht="42" customHeight="1" thickBot="1" x14ac:dyDescent="0.3">
      <c r="B3" s="233" t="s">
        <v>316</v>
      </c>
      <c r="C3" s="225" t="s">
        <v>317</v>
      </c>
      <c r="D3" s="232" t="s">
        <v>318</v>
      </c>
      <c r="E3" s="428" t="s">
        <v>237</v>
      </c>
      <c r="F3" s="429"/>
      <c r="G3" s="429"/>
      <c r="H3" s="429"/>
      <c r="I3" s="429"/>
      <c r="J3" s="429"/>
      <c r="K3" s="430"/>
    </row>
    <row r="4" spans="2:11" ht="31.2" x14ac:dyDescent="0.25">
      <c r="B4" s="234"/>
      <c r="C4" s="226"/>
      <c r="D4" s="226"/>
      <c r="E4" s="226" t="s">
        <v>238</v>
      </c>
      <c r="F4" s="226" t="s">
        <v>239</v>
      </c>
      <c r="G4" s="226" t="s">
        <v>240</v>
      </c>
      <c r="H4" s="226"/>
      <c r="I4" s="226" t="s">
        <v>241</v>
      </c>
      <c r="J4" s="226" t="s">
        <v>242</v>
      </c>
      <c r="K4" s="226" t="s">
        <v>179</v>
      </c>
    </row>
    <row r="5" spans="2:11" ht="109.2" x14ac:dyDescent="0.25">
      <c r="B5" s="235" t="s">
        <v>243</v>
      </c>
      <c r="C5" s="227" t="s">
        <v>244</v>
      </c>
      <c r="D5" s="227"/>
      <c r="E5" s="227">
        <v>1</v>
      </c>
      <c r="F5" s="227">
        <v>2</v>
      </c>
      <c r="G5" s="227">
        <v>4</v>
      </c>
      <c r="H5" s="227"/>
      <c r="I5" s="227">
        <v>1</v>
      </c>
      <c r="J5" s="227">
        <v>5</v>
      </c>
      <c r="K5" s="227">
        <f t="shared" ref="K5:K13" si="0">SUM(E5:J5)</f>
        <v>13</v>
      </c>
    </row>
    <row r="6" spans="2:11" ht="93.6" x14ac:dyDescent="0.25">
      <c r="B6" s="235" t="s">
        <v>245</v>
      </c>
      <c r="C6" s="227" t="s">
        <v>246</v>
      </c>
      <c r="D6" s="227"/>
      <c r="E6" s="227">
        <v>2</v>
      </c>
      <c r="F6" s="227">
        <v>1</v>
      </c>
      <c r="G6" s="227">
        <v>3</v>
      </c>
      <c r="H6" s="227"/>
      <c r="I6" s="227">
        <v>1</v>
      </c>
      <c r="J6" s="227">
        <v>5</v>
      </c>
      <c r="K6" s="227">
        <f t="shared" si="0"/>
        <v>12</v>
      </c>
    </row>
    <row r="7" spans="2:11" ht="171.6" x14ac:dyDescent="0.25">
      <c r="B7" s="235" t="s">
        <v>319</v>
      </c>
      <c r="C7" s="227" t="s">
        <v>248</v>
      </c>
      <c r="D7" s="227"/>
      <c r="E7" s="227">
        <v>5</v>
      </c>
      <c r="F7" s="227">
        <v>1</v>
      </c>
      <c r="G7" s="227">
        <v>2</v>
      </c>
      <c r="H7" s="227"/>
      <c r="I7" s="227">
        <v>3</v>
      </c>
      <c r="J7" s="227">
        <v>5</v>
      </c>
      <c r="K7" s="227">
        <f t="shared" si="0"/>
        <v>16</v>
      </c>
    </row>
    <row r="8" spans="2:11" ht="93.6" x14ac:dyDescent="0.25">
      <c r="B8" s="236" t="s">
        <v>320</v>
      </c>
      <c r="C8" s="228" t="s">
        <v>250</v>
      </c>
      <c r="D8" s="228"/>
      <c r="E8" s="228">
        <v>5</v>
      </c>
      <c r="F8" s="228">
        <v>3</v>
      </c>
      <c r="G8" s="228">
        <v>3</v>
      </c>
      <c r="H8" s="228"/>
      <c r="I8" s="228">
        <v>4</v>
      </c>
      <c r="J8" s="228">
        <v>5</v>
      </c>
      <c r="K8" s="228">
        <f t="shared" si="0"/>
        <v>20</v>
      </c>
    </row>
    <row r="9" spans="2:11" ht="140.4" x14ac:dyDescent="0.25">
      <c r="B9" s="237" t="s">
        <v>251</v>
      </c>
      <c r="C9" s="229" t="s">
        <v>321</v>
      </c>
      <c r="D9" s="229"/>
      <c r="E9" s="229">
        <v>5</v>
      </c>
      <c r="F9" s="229">
        <v>5</v>
      </c>
      <c r="G9" s="229">
        <v>5</v>
      </c>
      <c r="H9" s="229"/>
      <c r="I9" s="229">
        <v>4</v>
      </c>
      <c r="J9" s="229">
        <v>5</v>
      </c>
      <c r="K9" s="229">
        <f t="shared" si="0"/>
        <v>24</v>
      </c>
    </row>
    <row r="10" spans="2:11" ht="109.2" x14ac:dyDescent="0.25">
      <c r="B10" s="236" t="s">
        <v>322</v>
      </c>
      <c r="C10" s="228" t="s">
        <v>323</v>
      </c>
      <c r="D10" s="228"/>
      <c r="E10" s="228">
        <v>3</v>
      </c>
      <c r="F10" s="228">
        <v>5</v>
      </c>
      <c r="G10" s="228">
        <v>4</v>
      </c>
      <c r="H10" s="228"/>
      <c r="I10" s="228">
        <v>5</v>
      </c>
      <c r="J10" s="228">
        <v>5</v>
      </c>
      <c r="K10" s="228">
        <f t="shared" si="0"/>
        <v>22</v>
      </c>
    </row>
    <row r="11" spans="2:11" ht="171.6" x14ac:dyDescent="0.25">
      <c r="B11" s="235" t="s">
        <v>324</v>
      </c>
      <c r="C11" s="227" t="s">
        <v>256</v>
      </c>
      <c r="D11" s="227"/>
      <c r="E11" s="227">
        <v>1</v>
      </c>
      <c r="F11" s="227">
        <v>3</v>
      </c>
      <c r="G11" s="227">
        <v>3</v>
      </c>
      <c r="H11" s="227"/>
      <c r="I11" s="227">
        <v>3</v>
      </c>
      <c r="J11" s="227">
        <v>5</v>
      </c>
      <c r="K11" s="227">
        <f t="shared" si="0"/>
        <v>15</v>
      </c>
    </row>
    <row r="12" spans="2:11" ht="109.2" x14ac:dyDescent="0.25">
      <c r="B12" s="235" t="s">
        <v>257</v>
      </c>
      <c r="C12" s="227" t="str">
        <f>+C5</f>
        <v>Parques de Máquinas em PPP (com INIR - regadios e furos, ANE/F.Estradas; FNDS); Formação profissional desde o planeamento e projecto das obras, até  à execução; produção de biodiesel para máquinas em obra (A.E.3.3.1.; A.E.3.4; A.E.3.5.1.)</v>
      </c>
      <c r="D12" s="227"/>
      <c r="E12" s="227">
        <v>1</v>
      </c>
      <c r="F12" s="227">
        <v>3</v>
      </c>
      <c r="G12" s="227">
        <v>4</v>
      </c>
      <c r="H12" s="227"/>
      <c r="I12" s="227">
        <v>1</v>
      </c>
      <c r="J12" s="227">
        <v>5</v>
      </c>
      <c r="K12" s="227">
        <f t="shared" si="0"/>
        <v>14</v>
      </c>
    </row>
    <row r="13" spans="2:11" ht="93.6" x14ac:dyDescent="0.25">
      <c r="B13" s="237" t="s">
        <v>258</v>
      </c>
      <c r="C13" s="229" t="s">
        <v>325</v>
      </c>
      <c r="D13" s="229"/>
      <c r="E13" s="229">
        <v>5</v>
      </c>
      <c r="F13" s="229">
        <v>5</v>
      </c>
      <c r="G13" s="229">
        <v>5</v>
      </c>
      <c r="H13" s="229"/>
      <c r="I13" s="229">
        <v>5</v>
      </c>
      <c r="J13" s="229">
        <v>4</v>
      </c>
      <c r="K13" s="229">
        <f t="shared" si="0"/>
        <v>24</v>
      </c>
    </row>
    <row r="14" spans="2:11" ht="140.4" x14ac:dyDescent="0.25">
      <c r="B14" s="238" t="s">
        <v>326</v>
      </c>
      <c r="C14" s="230" t="s">
        <v>327</v>
      </c>
      <c r="D14" s="230"/>
      <c r="E14" s="230">
        <v>4</v>
      </c>
      <c r="F14" s="230">
        <v>4</v>
      </c>
      <c r="G14" s="230">
        <v>5</v>
      </c>
      <c r="H14" s="230"/>
      <c r="I14" s="230">
        <v>5</v>
      </c>
      <c r="J14" s="230">
        <v>5</v>
      </c>
      <c r="K14" s="230">
        <f>SUM(E14:J14)</f>
        <v>23</v>
      </c>
    </row>
    <row r="15" spans="2:11" ht="156" x14ac:dyDescent="0.25">
      <c r="B15" s="236" t="s">
        <v>262</v>
      </c>
      <c r="C15" s="228" t="s">
        <v>328</v>
      </c>
      <c r="D15" s="228"/>
      <c r="E15" s="228">
        <v>5</v>
      </c>
      <c r="F15" s="228">
        <v>5</v>
      </c>
      <c r="G15" s="228">
        <v>2</v>
      </c>
      <c r="H15" s="228"/>
      <c r="I15" s="228">
        <v>5</v>
      </c>
      <c r="J15" s="228">
        <v>5</v>
      </c>
      <c r="K15" s="228">
        <f>SUM(E15:J15)</f>
        <v>22</v>
      </c>
    </row>
    <row r="16" spans="2:11" ht="46.8" x14ac:dyDescent="0.25">
      <c r="B16" s="291" t="s">
        <v>329</v>
      </c>
      <c r="C16" s="292" t="s">
        <v>330</v>
      </c>
      <c r="D16" s="228"/>
      <c r="E16" s="228"/>
      <c r="F16" s="228"/>
      <c r="G16" s="228"/>
      <c r="H16" s="228"/>
      <c r="I16" s="228"/>
      <c r="J16" s="228"/>
      <c r="K16" s="228"/>
    </row>
    <row r="17" spans="2:11" ht="46.8" x14ac:dyDescent="0.25">
      <c r="B17" s="291" t="s">
        <v>331</v>
      </c>
      <c r="C17" s="292" t="s">
        <v>332</v>
      </c>
      <c r="D17" s="228"/>
      <c r="E17" s="228"/>
      <c r="F17" s="228"/>
      <c r="G17" s="228"/>
      <c r="H17" s="228"/>
      <c r="I17" s="228"/>
      <c r="J17" s="228"/>
      <c r="K17" s="228"/>
    </row>
    <row r="18" spans="2:11" ht="31.2" x14ac:dyDescent="0.25">
      <c r="B18" s="291" t="s">
        <v>333</v>
      </c>
      <c r="C18" s="292"/>
      <c r="D18" s="228"/>
      <c r="E18" s="228"/>
      <c r="F18" s="228"/>
      <c r="G18" s="228"/>
      <c r="H18" s="228"/>
      <c r="I18" s="228"/>
      <c r="J18" s="228"/>
      <c r="K18" s="228"/>
    </row>
    <row r="19" spans="2:11" ht="31.2" x14ac:dyDescent="0.25">
      <c r="B19" s="291" t="s">
        <v>334</v>
      </c>
      <c r="C19" s="292"/>
      <c r="D19" s="228"/>
      <c r="E19" s="228"/>
      <c r="F19" s="228"/>
      <c r="G19" s="228"/>
      <c r="H19" s="228"/>
      <c r="I19" s="228"/>
      <c r="J19" s="228"/>
      <c r="K19" s="228"/>
    </row>
    <row r="20" spans="2:11" ht="31.2" x14ac:dyDescent="0.25">
      <c r="B20" s="291" t="s">
        <v>335</v>
      </c>
      <c r="C20" s="292"/>
      <c r="D20" s="228"/>
      <c r="E20" s="228"/>
      <c r="F20" s="228"/>
      <c r="G20" s="228"/>
      <c r="H20" s="228"/>
      <c r="I20" s="228"/>
      <c r="J20" s="228"/>
      <c r="K20" s="228"/>
    </row>
    <row r="21" spans="2:11" ht="31.2" x14ac:dyDescent="0.25">
      <c r="B21" s="291" t="s">
        <v>336</v>
      </c>
      <c r="C21" s="292"/>
      <c r="D21" s="228"/>
      <c r="E21" s="228"/>
      <c r="F21" s="228"/>
      <c r="G21" s="228"/>
      <c r="H21" s="228"/>
      <c r="I21" s="228"/>
      <c r="J21" s="228"/>
      <c r="K21" s="228"/>
    </row>
    <row r="22" spans="2:11" ht="31.2" x14ac:dyDescent="0.25">
      <c r="B22" s="291" t="s">
        <v>337</v>
      </c>
      <c r="C22" s="292"/>
      <c r="D22" s="228"/>
      <c r="E22" s="228"/>
      <c r="F22" s="228"/>
      <c r="G22" s="228"/>
      <c r="H22" s="228"/>
      <c r="I22" s="228"/>
      <c r="J22" s="228"/>
      <c r="K22" s="228"/>
    </row>
    <row r="23" spans="2:11" ht="15.6" x14ac:dyDescent="0.25">
      <c r="B23" s="236"/>
      <c r="C23" s="228"/>
      <c r="D23" s="228"/>
      <c r="E23" s="228"/>
      <c r="F23" s="228"/>
      <c r="G23" s="228"/>
      <c r="H23" s="228"/>
      <c r="I23" s="228"/>
      <c r="J23" s="228"/>
      <c r="K23" s="228"/>
    </row>
    <row r="24" spans="2:11" ht="15.6" x14ac:dyDescent="0.25">
      <c r="B24" s="236"/>
      <c r="C24" s="228"/>
      <c r="D24" s="228"/>
      <c r="E24" s="228"/>
      <c r="F24" s="228"/>
      <c r="G24" s="228"/>
      <c r="H24" s="228"/>
      <c r="I24" s="228"/>
      <c r="J24" s="228"/>
      <c r="K24" s="228"/>
    </row>
    <row r="25" spans="2:11" ht="15.6" x14ac:dyDescent="0.25">
      <c r="B25" s="236"/>
      <c r="C25" s="228"/>
      <c r="D25" s="228"/>
      <c r="E25" s="228"/>
      <c r="F25" s="228"/>
      <c r="G25" s="228"/>
      <c r="H25" s="228"/>
      <c r="I25" s="228"/>
      <c r="J25" s="228"/>
      <c r="K25" s="228"/>
    </row>
    <row r="26" spans="2:11" ht="15.6" x14ac:dyDescent="0.25">
      <c r="B26" s="236"/>
      <c r="C26" s="228"/>
      <c r="D26" s="228"/>
      <c r="E26" s="228"/>
      <c r="F26" s="228"/>
      <c r="G26" s="228"/>
      <c r="H26" s="228"/>
      <c r="I26" s="228"/>
      <c r="J26" s="228"/>
      <c r="K26" s="228"/>
    </row>
    <row r="27" spans="2:11" ht="16.2" thickBot="1" x14ac:dyDescent="0.3">
      <c r="B27" s="239"/>
      <c r="C27" s="231"/>
      <c r="D27" s="231"/>
      <c r="E27" s="231"/>
      <c r="F27" s="231"/>
      <c r="G27" s="231"/>
      <c r="H27" s="231"/>
      <c r="I27" s="231"/>
      <c r="J27" s="231"/>
      <c r="K27" s="231"/>
    </row>
  </sheetData>
  <mergeCells count="1">
    <mergeCell ref="E3:K3"/>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0B720-854C-4012-8CB1-12FC3BF02738}">
  <dimension ref="B1:H21"/>
  <sheetViews>
    <sheetView tabSelected="1" topLeftCell="B11" workbookViewId="0">
      <selection activeCell="F15" sqref="F14:I15"/>
    </sheetView>
  </sheetViews>
  <sheetFormatPr defaultRowHeight="13.2" x14ac:dyDescent="0.25"/>
  <cols>
    <col min="1" max="1" width="8.88671875" customWidth="1"/>
    <col min="2" max="2" width="13.44140625" customWidth="1"/>
    <col min="3" max="3" width="19.6640625" customWidth="1"/>
    <col min="4" max="4" width="21.44140625" customWidth="1"/>
    <col min="5" max="5" width="24.6640625" customWidth="1"/>
    <col min="6" max="6" width="39" customWidth="1"/>
    <col min="7" max="7" width="23.109375" customWidth="1"/>
    <col min="8" max="8" width="21.88671875" customWidth="1"/>
  </cols>
  <sheetData>
    <row r="1" spans="2:8" hidden="1" x14ac:dyDescent="0.25">
      <c r="B1" s="78" t="s">
        <v>338</v>
      </c>
    </row>
    <row r="2" spans="2:8" ht="13.8" hidden="1" thickBot="1" x14ac:dyDescent="0.3">
      <c r="B2" s="59" t="s">
        <v>339</v>
      </c>
    </row>
    <row r="3" spans="2:8" ht="114.6" hidden="1" customHeight="1" x14ac:dyDescent="0.25">
      <c r="B3" s="433" t="s">
        <v>340</v>
      </c>
      <c r="C3" s="433" t="s">
        <v>341</v>
      </c>
      <c r="D3" s="446" t="s">
        <v>342</v>
      </c>
      <c r="E3" s="433" t="s">
        <v>343</v>
      </c>
      <c r="F3" s="433" t="s">
        <v>344</v>
      </c>
      <c r="G3" s="433" t="s">
        <v>345</v>
      </c>
      <c r="H3" s="433" t="s">
        <v>346</v>
      </c>
    </row>
    <row r="4" spans="2:8" ht="13.8" hidden="1" thickBot="1" x14ac:dyDescent="0.3">
      <c r="B4" s="434" t="s">
        <v>306</v>
      </c>
      <c r="C4" s="434"/>
      <c r="D4" s="447"/>
      <c r="E4" s="434"/>
      <c r="F4" s="434"/>
      <c r="G4" s="434"/>
      <c r="H4" s="434"/>
    </row>
    <row r="5" spans="2:8" ht="129.6" hidden="1" x14ac:dyDescent="0.25">
      <c r="B5" s="287" t="s">
        <v>298</v>
      </c>
      <c r="C5" s="286" t="s">
        <v>347</v>
      </c>
      <c r="D5" s="286" t="s">
        <v>348</v>
      </c>
      <c r="E5" s="285" t="s">
        <v>349</v>
      </c>
      <c r="F5" s="286" t="s">
        <v>350</v>
      </c>
      <c r="G5" s="288" t="s">
        <v>351</v>
      </c>
      <c r="H5" s="289" t="s">
        <v>352</v>
      </c>
    </row>
    <row r="6" spans="2:8" ht="130.19999999999999" hidden="1" thickBot="1" x14ac:dyDescent="0.3">
      <c r="B6" s="284" t="s">
        <v>353</v>
      </c>
      <c r="C6" s="282" t="s">
        <v>354</v>
      </c>
      <c r="D6" s="282" t="s">
        <v>355</v>
      </c>
      <c r="E6" s="285" t="s">
        <v>349</v>
      </c>
      <c r="F6" s="279" t="s">
        <v>356</v>
      </c>
      <c r="G6" s="282" t="s">
        <v>357</v>
      </c>
      <c r="H6" s="282" t="s">
        <v>358</v>
      </c>
    </row>
    <row r="7" spans="2:8" ht="100.2" hidden="1" customHeight="1" x14ac:dyDescent="0.25">
      <c r="B7" s="278"/>
      <c r="C7" s="431" t="s">
        <v>185</v>
      </c>
      <c r="D7" s="282" t="s">
        <v>359</v>
      </c>
      <c r="E7" s="440" t="s">
        <v>360</v>
      </c>
      <c r="F7" s="279" t="s">
        <v>361</v>
      </c>
      <c r="G7" s="431" t="s">
        <v>362</v>
      </c>
      <c r="H7" s="431" t="s">
        <v>363</v>
      </c>
    </row>
    <row r="8" spans="2:8" ht="15" hidden="1" thickBot="1" x14ac:dyDescent="0.3">
      <c r="B8" s="281"/>
      <c r="C8" s="432"/>
      <c r="D8" s="283"/>
      <c r="E8" s="441"/>
      <c r="F8" s="280"/>
      <c r="G8" s="432"/>
      <c r="H8" s="432"/>
    </row>
    <row r="9" spans="2:8" hidden="1" x14ac:dyDescent="0.25"/>
    <row r="10" spans="2:8" hidden="1" x14ac:dyDescent="0.25"/>
    <row r="11" spans="2:8" ht="13.8" thickBot="1" x14ac:dyDescent="0.3"/>
    <row r="12" spans="2:8" x14ac:dyDescent="0.25">
      <c r="B12" s="433" t="s">
        <v>340</v>
      </c>
      <c r="C12" s="433" t="s">
        <v>341</v>
      </c>
      <c r="D12" s="446" t="s">
        <v>342</v>
      </c>
      <c r="E12" s="433" t="s">
        <v>343</v>
      </c>
      <c r="F12" s="433" t="s">
        <v>344</v>
      </c>
      <c r="G12" s="433" t="s">
        <v>345</v>
      </c>
      <c r="H12" s="433" t="s">
        <v>346</v>
      </c>
    </row>
    <row r="13" spans="2:8" ht="13.8" thickBot="1" x14ac:dyDescent="0.3">
      <c r="B13" s="434" t="s">
        <v>306</v>
      </c>
      <c r="C13" s="434"/>
      <c r="D13" s="447"/>
      <c r="E13" s="434"/>
      <c r="F13" s="434"/>
      <c r="G13" s="434"/>
      <c r="H13" s="434"/>
    </row>
    <row r="14" spans="2:8" ht="86.4" x14ac:dyDescent="0.25">
      <c r="B14" s="442" t="s">
        <v>364</v>
      </c>
      <c r="C14" s="293" t="s">
        <v>365</v>
      </c>
      <c r="D14" s="286" t="s">
        <v>348</v>
      </c>
      <c r="E14" s="285" t="s">
        <v>366</v>
      </c>
      <c r="F14" s="286" t="s">
        <v>367</v>
      </c>
      <c r="G14" s="435" t="s">
        <v>351</v>
      </c>
      <c r="H14" s="437" t="s">
        <v>352</v>
      </c>
    </row>
    <row r="15" spans="2:8" ht="115.8" thickBot="1" x14ac:dyDescent="0.3">
      <c r="B15" s="443"/>
      <c r="C15" s="294" t="s">
        <v>368</v>
      </c>
      <c r="D15" s="295" t="s">
        <v>369</v>
      </c>
      <c r="E15" s="296" t="s">
        <v>370</v>
      </c>
      <c r="F15" s="295" t="s">
        <v>371</v>
      </c>
      <c r="G15" s="436"/>
      <c r="H15" s="438"/>
    </row>
    <row r="16" spans="2:8" ht="86.4" hidden="1" x14ac:dyDescent="0.25">
      <c r="B16" s="444" t="s">
        <v>372</v>
      </c>
      <c r="C16" s="297" t="s">
        <v>373</v>
      </c>
      <c r="D16" s="297" t="s">
        <v>374</v>
      </c>
      <c r="E16" s="298" t="s">
        <v>375</v>
      </c>
      <c r="F16" s="279" t="s">
        <v>376</v>
      </c>
      <c r="G16" s="439" t="s">
        <v>377</v>
      </c>
      <c r="H16" s="439"/>
    </row>
    <row r="17" spans="2:8" ht="72" hidden="1" x14ac:dyDescent="0.25">
      <c r="B17" s="445"/>
      <c r="C17" s="297" t="s">
        <v>378</v>
      </c>
      <c r="D17" s="297" t="s">
        <v>379</v>
      </c>
      <c r="E17" s="298" t="s">
        <v>380</v>
      </c>
      <c r="F17" s="279" t="s">
        <v>381</v>
      </c>
      <c r="G17" s="439"/>
      <c r="H17" s="439"/>
    </row>
    <row r="18" spans="2:8" ht="101.4" hidden="1" thickBot="1" x14ac:dyDescent="0.3">
      <c r="B18" s="445"/>
      <c r="C18" s="297" t="s">
        <v>382</v>
      </c>
      <c r="D18" s="297" t="s">
        <v>383</v>
      </c>
      <c r="E18" s="298" t="s">
        <v>384</v>
      </c>
      <c r="F18" s="279" t="s">
        <v>385</v>
      </c>
      <c r="G18" s="439"/>
      <c r="H18" s="439"/>
    </row>
    <row r="19" spans="2:8" ht="101.4" hidden="1" thickBot="1" x14ac:dyDescent="0.3">
      <c r="B19" s="284" t="s">
        <v>386</v>
      </c>
      <c r="C19" s="282" t="s">
        <v>387</v>
      </c>
      <c r="D19" s="282" t="s">
        <v>355</v>
      </c>
      <c r="E19" s="290" t="s">
        <v>388</v>
      </c>
      <c r="F19" s="279" t="s">
        <v>389</v>
      </c>
      <c r="G19" s="282" t="s">
        <v>390</v>
      </c>
      <c r="H19" s="282" t="s">
        <v>358</v>
      </c>
    </row>
    <row r="20" spans="2:8" ht="57.6" hidden="1" x14ac:dyDescent="0.25">
      <c r="B20" s="278" t="s">
        <v>391</v>
      </c>
      <c r="C20" s="431" t="s">
        <v>185</v>
      </c>
      <c r="D20" s="282" t="s">
        <v>359</v>
      </c>
      <c r="E20" s="440" t="s">
        <v>392</v>
      </c>
      <c r="F20" s="279" t="s">
        <v>361</v>
      </c>
      <c r="G20" s="431" t="s">
        <v>362</v>
      </c>
      <c r="H20" s="431" t="s">
        <v>363</v>
      </c>
    </row>
    <row r="21" spans="2:8" ht="15" hidden="1" thickBot="1" x14ac:dyDescent="0.3">
      <c r="B21" s="281"/>
      <c r="C21" s="432"/>
      <c r="D21" s="283"/>
      <c r="E21" s="441"/>
      <c r="F21" s="280"/>
      <c r="G21" s="432"/>
      <c r="H21" s="432"/>
    </row>
  </sheetData>
  <mergeCells count="28">
    <mergeCell ref="H3:H4"/>
    <mergeCell ref="C7:C8"/>
    <mergeCell ref="B14:B15"/>
    <mergeCell ref="B16:B18"/>
    <mergeCell ref="E7:E8"/>
    <mergeCell ref="G7:G8"/>
    <mergeCell ref="H7:H8"/>
    <mergeCell ref="B3:B4"/>
    <mergeCell ref="D3:D4"/>
    <mergeCell ref="C3:C4"/>
    <mergeCell ref="E3:E4"/>
    <mergeCell ref="F3:F4"/>
    <mergeCell ref="G3:G4"/>
    <mergeCell ref="B12:B13"/>
    <mergeCell ref="C12:C13"/>
    <mergeCell ref="D12:D13"/>
    <mergeCell ref="E12:E13"/>
    <mergeCell ref="F12:F13"/>
    <mergeCell ref="G12:G13"/>
    <mergeCell ref="C20:C21"/>
    <mergeCell ref="E20:E21"/>
    <mergeCell ref="G20:G21"/>
    <mergeCell ref="H20:H21"/>
    <mergeCell ref="H12:H13"/>
    <mergeCell ref="G14:G15"/>
    <mergeCell ref="H14:H15"/>
    <mergeCell ref="G16:G18"/>
    <mergeCell ref="H16:H1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AEA0D-E751-4511-8DC2-67DF4E52B7D0}">
  <dimension ref="B1:D9"/>
  <sheetViews>
    <sheetView topLeftCell="B6" workbookViewId="0">
      <selection activeCell="K6" sqref="K6"/>
    </sheetView>
  </sheetViews>
  <sheetFormatPr defaultRowHeight="13.2" x14ac:dyDescent="0.25"/>
  <cols>
    <col min="2" max="2" width="41.44140625" customWidth="1"/>
    <col min="3" max="3" width="22.88671875" customWidth="1"/>
    <col min="4" max="4" width="50.6640625" customWidth="1"/>
  </cols>
  <sheetData>
    <row r="1" spans="2:4" ht="14.4" thickBot="1" x14ac:dyDescent="0.3">
      <c r="B1" s="376" t="s">
        <v>1</v>
      </c>
    </row>
    <row r="2" spans="2:4" ht="24.6" customHeight="1" thickTop="1" x14ac:dyDescent="0.25">
      <c r="B2" s="380" t="s">
        <v>2</v>
      </c>
      <c r="C2" s="381" t="s">
        <v>3</v>
      </c>
      <c r="D2" s="382" t="s">
        <v>4</v>
      </c>
    </row>
    <row r="3" spans="2:4" ht="52.8" x14ac:dyDescent="0.25">
      <c r="B3" s="377" t="s">
        <v>5</v>
      </c>
      <c r="C3" s="378" t="s">
        <v>6</v>
      </c>
      <c r="D3" s="379" t="s">
        <v>7</v>
      </c>
    </row>
    <row r="4" spans="2:4" ht="39.6" x14ac:dyDescent="0.25">
      <c r="B4" s="377" t="s">
        <v>8</v>
      </c>
      <c r="C4" s="378" t="s">
        <v>9</v>
      </c>
      <c r="D4" s="379" t="s">
        <v>10</v>
      </c>
    </row>
    <row r="5" spans="2:4" ht="39.6" x14ac:dyDescent="0.25">
      <c r="B5" s="377" t="s">
        <v>11</v>
      </c>
      <c r="C5" s="378" t="s">
        <v>12</v>
      </c>
      <c r="D5" s="379" t="s">
        <v>13</v>
      </c>
    </row>
    <row r="6" spans="2:4" ht="39.6" x14ac:dyDescent="0.25">
      <c r="B6" s="377" t="s">
        <v>14</v>
      </c>
      <c r="C6" s="378" t="s">
        <v>15</v>
      </c>
      <c r="D6" s="379" t="s">
        <v>16</v>
      </c>
    </row>
    <row r="7" spans="2:4" ht="66" x14ac:dyDescent="0.25">
      <c r="B7" s="377" t="s">
        <v>17</v>
      </c>
      <c r="C7" s="378" t="s">
        <v>18</v>
      </c>
      <c r="D7" s="379" t="s">
        <v>19</v>
      </c>
    </row>
    <row r="8" spans="2:4" ht="53.4" thickBot="1" x14ac:dyDescent="0.3">
      <c r="B8" s="383" t="s">
        <v>20</v>
      </c>
      <c r="C8" s="384" t="s">
        <v>9</v>
      </c>
      <c r="D8" s="385" t="s">
        <v>21</v>
      </c>
    </row>
    <row r="9" spans="2:4" ht="13.8"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0BD40-F235-4B52-B795-63DC654B188B}">
  <dimension ref="A1:AX132"/>
  <sheetViews>
    <sheetView zoomScaleNormal="100" workbookViewId="0">
      <pane xSplit="3" ySplit="5" topLeftCell="H23" activePane="bottomRight" state="frozen"/>
      <selection pane="topRight" activeCell="D1" sqref="D1"/>
      <selection pane="bottomLeft" activeCell="A5" sqref="A5"/>
      <selection pane="bottomRight" activeCell="B1" sqref="B1"/>
    </sheetView>
  </sheetViews>
  <sheetFormatPr defaultRowHeight="13.2" x14ac:dyDescent="0.25"/>
  <cols>
    <col min="1" max="1" width="2" customWidth="1"/>
    <col min="2" max="2" width="68.6640625" bestFit="1" customWidth="1"/>
    <col min="3" max="3" width="5.33203125" style="58" bestFit="1" customWidth="1"/>
    <col min="4" max="4" width="5.88671875" hidden="1" customWidth="1"/>
    <col min="5" max="6" width="5.6640625" hidden="1" customWidth="1"/>
    <col min="7" max="7" width="5.109375" hidden="1" customWidth="1"/>
    <col min="8" max="8" width="11.5546875" bestFit="1" customWidth="1"/>
    <col min="9" max="9" width="8.6640625" customWidth="1"/>
    <col min="10" max="10" width="4.6640625" bestFit="1" customWidth="1"/>
    <col min="11" max="11" width="7.33203125" bestFit="1" customWidth="1"/>
    <col min="12" max="12" width="7.88671875" bestFit="1" customWidth="1"/>
    <col min="13" max="13" width="6" bestFit="1" customWidth="1"/>
    <col min="14" max="14" width="6.5546875" bestFit="1" customWidth="1"/>
    <col min="15" max="15" width="7.33203125" bestFit="1" customWidth="1"/>
    <col min="16" max="16" width="4.6640625" bestFit="1" customWidth="1"/>
    <col min="17" max="17" width="10.5546875" bestFit="1" customWidth="1"/>
    <col min="18" max="18" width="4.6640625" bestFit="1" customWidth="1"/>
    <col min="19" max="19" width="10.5546875" bestFit="1" customWidth="1"/>
    <col min="20" max="20" width="4.88671875" bestFit="1" customWidth="1"/>
    <col min="21" max="21" width="7.33203125" customWidth="1"/>
    <col min="22" max="22" width="5.109375" bestFit="1" customWidth="1"/>
    <col min="23" max="23" width="6.33203125" bestFit="1" customWidth="1"/>
    <col min="24" max="24" width="6.88671875" bestFit="1" customWidth="1"/>
    <col min="25" max="25" width="7.88671875" bestFit="1" customWidth="1"/>
    <col min="26" max="26" width="7.5546875" bestFit="1" customWidth="1"/>
    <col min="27" max="27" width="9.109375" customWidth="1"/>
    <col min="28" max="50" width="9.109375" style="3" customWidth="1"/>
  </cols>
  <sheetData>
    <row r="1" spans="2:50" s="2" customFormat="1" ht="15.6" x14ac:dyDescent="0.3">
      <c r="B1" s="6" t="s">
        <v>22</v>
      </c>
      <c r="C1" s="54"/>
      <c r="D1" s="6"/>
      <c r="J1" s="6"/>
      <c r="AB1" s="3"/>
      <c r="AC1" s="3"/>
      <c r="AD1" s="3"/>
      <c r="AE1" s="3"/>
      <c r="AF1" s="3"/>
      <c r="AG1" s="3"/>
      <c r="AH1" s="3"/>
      <c r="AI1" s="3"/>
      <c r="AJ1" s="3"/>
      <c r="AK1" s="3"/>
      <c r="AL1" s="3"/>
      <c r="AM1" s="3"/>
      <c r="AN1" s="3"/>
      <c r="AO1" s="3"/>
      <c r="AP1" s="3"/>
      <c r="AQ1" s="3"/>
      <c r="AR1" s="3"/>
      <c r="AS1" s="3"/>
      <c r="AT1" s="3"/>
      <c r="AU1" s="3"/>
      <c r="AV1" s="3"/>
      <c r="AW1" s="3"/>
      <c r="AX1" s="3"/>
    </row>
    <row r="2" spans="2:50" s="2" customFormat="1" ht="5.25" customHeight="1" thickBot="1" x14ac:dyDescent="0.3">
      <c r="C2" s="55"/>
      <c r="AB2" s="3"/>
      <c r="AC2" s="3"/>
      <c r="AD2" s="3"/>
      <c r="AE2" s="3"/>
      <c r="AF2" s="3"/>
      <c r="AG2" s="3"/>
      <c r="AH2" s="3"/>
      <c r="AI2" s="3"/>
      <c r="AJ2" s="3"/>
      <c r="AK2" s="3"/>
      <c r="AL2" s="3"/>
      <c r="AM2" s="3"/>
      <c r="AN2" s="3"/>
      <c r="AO2" s="3"/>
      <c r="AP2" s="3"/>
      <c r="AQ2" s="3"/>
      <c r="AR2" s="3"/>
      <c r="AS2" s="3"/>
      <c r="AT2" s="3"/>
      <c r="AU2" s="3"/>
      <c r="AV2" s="3"/>
      <c r="AW2" s="3"/>
      <c r="AX2" s="3"/>
    </row>
    <row r="3" spans="2:50" ht="17.25" customHeight="1" thickBot="1" x14ac:dyDescent="0.3">
      <c r="B3" s="1"/>
      <c r="C3" s="56"/>
      <c r="D3" s="393" t="s">
        <v>23</v>
      </c>
      <c r="E3" s="394"/>
      <c r="F3" s="394"/>
      <c r="G3" s="394"/>
      <c r="H3" s="394"/>
      <c r="I3" s="394"/>
      <c r="J3" s="394"/>
      <c r="K3" s="394"/>
      <c r="L3" s="394"/>
      <c r="M3" s="394"/>
      <c r="N3" s="394"/>
      <c r="O3" s="394"/>
      <c r="P3" s="394"/>
      <c r="Q3" s="394"/>
      <c r="R3" s="394"/>
      <c r="S3" s="394"/>
      <c r="T3" s="394"/>
      <c r="U3" s="394"/>
      <c r="V3" s="394"/>
      <c r="W3" s="394"/>
      <c r="X3" s="394"/>
      <c r="Y3" s="394"/>
      <c r="Z3" s="394"/>
      <c r="AA3" s="303"/>
    </row>
    <row r="4" spans="2:50" s="59" customFormat="1" ht="17.25" customHeight="1" thickBot="1" x14ac:dyDescent="0.3">
      <c r="B4" s="206"/>
      <c r="C4" s="207"/>
      <c r="D4" s="208"/>
      <c r="E4" s="395" t="s">
        <v>24</v>
      </c>
      <c r="F4" s="395"/>
      <c r="G4" s="395"/>
      <c r="H4" s="395" t="s">
        <v>25</v>
      </c>
      <c r="I4" s="395"/>
      <c r="J4" s="209" t="s">
        <v>26</v>
      </c>
      <c r="K4" s="395" t="s">
        <v>27</v>
      </c>
      <c r="L4" s="395"/>
      <c r="M4" s="395"/>
      <c r="N4" s="395"/>
      <c r="O4" s="209"/>
      <c r="P4" s="209" t="s">
        <v>28</v>
      </c>
      <c r="Q4" s="209" t="s">
        <v>25</v>
      </c>
      <c r="R4" s="395" t="s">
        <v>29</v>
      </c>
      <c r="S4" s="395"/>
      <c r="T4" s="209"/>
      <c r="U4" s="395" t="s">
        <v>30</v>
      </c>
      <c r="V4" s="395"/>
      <c r="W4" s="395" t="s">
        <v>31</v>
      </c>
      <c r="X4" s="395"/>
      <c r="Y4" s="395"/>
      <c r="Z4" s="209" t="s">
        <v>32</v>
      </c>
      <c r="AA4" s="209"/>
      <c r="AB4" s="10"/>
      <c r="AC4" s="10"/>
      <c r="AD4" s="10"/>
      <c r="AE4" s="10"/>
      <c r="AF4" s="10"/>
      <c r="AG4" s="10"/>
      <c r="AH4" s="10"/>
      <c r="AI4" s="10"/>
      <c r="AJ4" s="10"/>
      <c r="AK4" s="10"/>
      <c r="AL4" s="10"/>
      <c r="AM4" s="10"/>
      <c r="AN4" s="10"/>
      <c r="AO4" s="10"/>
      <c r="AP4" s="10"/>
      <c r="AQ4" s="10"/>
      <c r="AR4" s="10"/>
      <c r="AS4" s="10"/>
      <c r="AT4" s="10"/>
      <c r="AU4" s="10"/>
      <c r="AV4" s="10"/>
      <c r="AW4" s="10"/>
      <c r="AX4" s="10"/>
    </row>
    <row r="5" spans="2:50" ht="48" customHeight="1" thickBot="1" x14ac:dyDescent="0.35">
      <c r="B5" s="60" t="s">
        <v>33</v>
      </c>
      <c r="C5" s="354" t="s">
        <v>34</v>
      </c>
      <c r="D5" s="355" t="s">
        <v>35</v>
      </c>
      <c r="E5" s="356" t="s">
        <v>36</v>
      </c>
      <c r="F5" s="356" t="s">
        <v>37</v>
      </c>
      <c r="G5" s="357" t="s">
        <v>38</v>
      </c>
      <c r="H5" s="358" t="s">
        <v>39</v>
      </c>
      <c r="I5" s="361" t="s">
        <v>40</v>
      </c>
      <c r="J5" s="359" t="s">
        <v>41</v>
      </c>
      <c r="K5" s="359" t="s">
        <v>42</v>
      </c>
      <c r="L5" s="359" t="s">
        <v>43</v>
      </c>
      <c r="M5" s="359" t="s">
        <v>44</v>
      </c>
      <c r="N5" s="359" t="s">
        <v>45</v>
      </c>
      <c r="O5" s="359" t="s">
        <v>46</v>
      </c>
      <c r="P5" s="359" t="s">
        <v>28</v>
      </c>
      <c r="Q5" s="359" t="s">
        <v>47</v>
      </c>
      <c r="R5" s="359" t="s">
        <v>48</v>
      </c>
      <c r="S5" s="359" t="s">
        <v>49</v>
      </c>
      <c r="T5" s="359" t="s">
        <v>50</v>
      </c>
      <c r="U5" s="359" t="s">
        <v>51</v>
      </c>
      <c r="V5" s="359" t="s">
        <v>52</v>
      </c>
      <c r="W5" s="360" t="s">
        <v>53</v>
      </c>
      <c r="X5" s="360" t="s">
        <v>54</v>
      </c>
      <c r="Y5" s="360" t="s">
        <v>55</v>
      </c>
      <c r="Z5" s="360" t="s">
        <v>56</v>
      </c>
      <c r="AA5" s="362" t="s">
        <v>57</v>
      </c>
      <c r="AB5" s="3" t="s">
        <v>58</v>
      </c>
    </row>
    <row r="6" spans="2:50" ht="15.6" x14ac:dyDescent="0.25">
      <c r="B6" s="64" t="s">
        <v>59</v>
      </c>
      <c r="C6" s="65"/>
      <c r="D6" s="66" t="s">
        <v>60</v>
      </c>
      <c r="E6" s="66" t="s">
        <v>60</v>
      </c>
      <c r="F6" s="66" t="s">
        <v>61</v>
      </c>
      <c r="G6" s="66" t="s">
        <v>61</v>
      </c>
      <c r="H6" s="254" t="s">
        <v>60</v>
      </c>
      <c r="I6" s="66" t="s">
        <v>60</v>
      </c>
      <c r="J6" s="66" t="s">
        <v>60</v>
      </c>
      <c r="K6" s="66" t="s">
        <v>60</v>
      </c>
      <c r="L6" s="66" t="s">
        <v>60</v>
      </c>
      <c r="M6" s="66" t="s">
        <v>60</v>
      </c>
      <c r="N6" s="66" t="s">
        <v>61</v>
      </c>
      <c r="O6" s="66" t="s">
        <v>61</v>
      </c>
      <c r="P6" s="66" t="s">
        <v>60</v>
      </c>
      <c r="Q6" s="66" t="s">
        <v>60</v>
      </c>
      <c r="R6" s="66" t="s">
        <v>60</v>
      </c>
      <c r="S6" s="66" t="s">
        <v>60</v>
      </c>
      <c r="T6" s="66" t="s">
        <v>60</v>
      </c>
      <c r="U6" s="66" t="s">
        <v>60</v>
      </c>
      <c r="V6" s="66" t="s">
        <v>60</v>
      </c>
      <c r="W6" s="66" t="s">
        <v>61</v>
      </c>
      <c r="X6" s="66" t="s">
        <v>61</v>
      </c>
      <c r="Y6" s="66" t="s">
        <v>60</v>
      </c>
      <c r="Z6" s="66" t="s">
        <v>60</v>
      </c>
      <c r="AA6" s="67" t="s">
        <v>60</v>
      </c>
    </row>
    <row r="7" spans="2:50" ht="15.6" x14ac:dyDescent="0.25">
      <c r="B7" s="68" t="s">
        <v>62</v>
      </c>
      <c r="C7" s="61"/>
      <c r="D7" s="62" t="s">
        <v>60</v>
      </c>
      <c r="E7" s="62" t="s">
        <v>60</v>
      </c>
      <c r="F7" s="62" t="s">
        <v>60</v>
      </c>
      <c r="G7" s="62" t="s">
        <v>61</v>
      </c>
      <c r="H7" s="248" t="s">
        <v>60</v>
      </c>
      <c r="I7" s="62" t="s">
        <v>60</v>
      </c>
      <c r="J7" s="62" t="s">
        <v>60</v>
      </c>
      <c r="K7" s="62" t="s">
        <v>60</v>
      </c>
      <c r="L7" s="62" t="s">
        <v>60</v>
      </c>
      <c r="M7" s="62" t="s">
        <v>61</v>
      </c>
      <c r="N7" s="62" t="s">
        <v>60</v>
      </c>
      <c r="O7" s="62" t="s">
        <v>60</v>
      </c>
      <c r="P7" s="62" t="s">
        <v>60</v>
      </c>
      <c r="Q7" s="62" t="s">
        <v>60</v>
      </c>
      <c r="R7" s="62" t="s">
        <v>60</v>
      </c>
      <c r="S7" s="62" t="s">
        <v>60</v>
      </c>
      <c r="T7" s="62" t="s">
        <v>60</v>
      </c>
      <c r="U7" s="62" t="s">
        <v>60</v>
      </c>
      <c r="V7" s="62" t="s">
        <v>60</v>
      </c>
      <c r="W7" s="62" t="s">
        <v>60</v>
      </c>
      <c r="X7" s="62" t="s">
        <v>60</v>
      </c>
      <c r="Y7" s="62" t="s">
        <v>60</v>
      </c>
      <c r="Z7" s="62" t="s">
        <v>60</v>
      </c>
      <c r="AA7" s="69" t="s">
        <v>60</v>
      </c>
    </row>
    <row r="8" spans="2:50" ht="16.2" thickBot="1" x14ac:dyDescent="0.3">
      <c r="B8" s="301" t="s">
        <v>63</v>
      </c>
      <c r="C8" s="71"/>
      <c r="D8" s="72" t="s">
        <v>60</v>
      </c>
      <c r="E8" s="72" t="s">
        <v>61</v>
      </c>
      <c r="F8" s="72" t="s">
        <v>60</v>
      </c>
      <c r="G8" s="72" t="s">
        <v>61</v>
      </c>
      <c r="H8" s="253" t="s">
        <v>61</v>
      </c>
      <c r="I8" s="72" t="s">
        <v>61</v>
      </c>
      <c r="J8" s="72" t="s">
        <v>60</v>
      </c>
      <c r="K8" s="72" t="s">
        <v>60</v>
      </c>
      <c r="L8" s="72" t="s">
        <v>60</v>
      </c>
      <c r="M8" s="72" t="s">
        <v>60</v>
      </c>
      <c r="N8" s="72" t="s">
        <v>60</v>
      </c>
      <c r="O8" s="72" t="s">
        <v>60</v>
      </c>
      <c r="P8" s="72" t="s">
        <v>60</v>
      </c>
      <c r="Q8" s="72" t="s">
        <v>61</v>
      </c>
      <c r="R8" s="72" t="s">
        <v>60</v>
      </c>
      <c r="S8" s="72" t="s">
        <v>60</v>
      </c>
      <c r="T8" s="72" t="s">
        <v>60</v>
      </c>
      <c r="U8" s="72" t="s">
        <v>60</v>
      </c>
      <c r="V8" s="72" t="s">
        <v>60</v>
      </c>
      <c r="W8" s="72" t="s">
        <v>60</v>
      </c>
      <c r="X8" s="72" t="s">
        <v>60</v>
      </c>
      <c r="Y8" s="72" t="s">
        <v>60</v>
      </c>
      <c r="Z8" s="72" t="s">
        <v>60</v>
      </c>
      <c r="AA8" s="69" t="s">
        <v>60</v>
      </c>
    </row>
    <row r="9" spans="2:50" ht="16.2" thickBot="1" x14ac:dyDescent="0.35">
      <c r="B9" s="74" t="s">
        <v>64</v>
      </c>
      <c r="C9" s="75"/>
      <c r="D9" s="76" t="s">
        <v>60</v>
      </c>
      <c r="E9" s="77" t="s">
        <v>60</v>
      </c>
      <c r="F9" s="77" t="s">
        <v>60</v>
      </c>
      <c r="G9" s="304" t="s">
        <v>61</v>
      </c>
      <c r="H9" s="307" t="s">
        <v>60</v>
      </c>
      <c r="I9" s="77" t="s">
        <v>60</v>
      </c>
      <c r="J9" s="76" t="s">
        <v>60</v>
      </c>
      <c r="K9" s="76" t="s">
        <v>60</v>
      </c>
      <c r="L9" s="76" t="s">
        <v>60</v>
      </c>
      <c r="M9" s="77" t="s">
        <v>60</v>
      </c>
      <c r="N9" s="77" t="s">
        <v>60</v>
      </c>
      <c r="O9" s="77" t="s">
        <v>60</v>
      </c>
      <c r="P9" s="76" t="s">
        <v>60</v>
      </c>
      <c r="Q9" s="77" t="s">
        <v>60</v>
      </c>
      <c r="R9" s="76" t="s">
        <v>60</v>
      </c>
      <c r="S9" s="76" t="s">
        <v>60</v>
      </c>
      <c r="T9" s="76" t="s">
        <v>60</v>
      </c>
      <c r="U9" s="76" t="s">
        <v>60</v>
      </c>
      <c r="V9" s="76" t="s">
        <v>60</v>
      </c>
      <c r="W9" s="353" t="s">
        <v>61</v>
      </c>
      <c r="X9" s="353" t="s">
        <v>61</v>
      </c>
      <c r="Y9" s="353" t="s">
        <v>61</v>
      </c>
      <c r="Z9" s="76" t="s">
        <v>60</v>
      </c>
      <c r="AA9" s="76" t="s">
        <v>60</v>
      </c>
    </row>
    <row r="10" spans="2:50" ht="24" customHeight="1" thickBot="1" x14ac:dyDescent="0.3">
      <c r="B10" s="60" t="s">
        <v>65</v>
      </c>
      <c r="C10" s="9"/>
      <c r="D10" s="7" t="s">
        <v>35</v>
      </c>
      <c r="E10" s="8" t="s">
        <v>36</v>
      </c>
      <c r="F10" s="8" t="s">
        <v>37</v>
      </c>
      <c r="G10" s="305" t="s">
        <v>38</v>
      </c>
      <c r="H10" s="308" t="s">
        <v>39</v>
      </c>
      <c r="I10" s="308" t="s">
        <v>66</v>
      </c>
      <c r="J10" s="308" t="s">
        <v>41</v>
      </c>
      <c r="K10" s="309" t="s">
        <v>42</v>
      </c>
      <c r="L10" s="309" t="str">
        <f>+L5</f>
        <v>Abacate</v>
      </c>
      <c r="M10" s="309" t="str">
        <f>+M5</f>
        <v>Lichia</v>
      </c>
      <c r="N10" s="309" t="s">
        <v>45</v>
      </c>
      <c r="O10" s="309" t="s">
        <v>46</v>
      </c>
      <c r="P10" s="309" t="str">
        <f>+P5</f>
        <v>Mel</v>
      </c>
      <c r="Q10" s="308" t="s">
        <v>47</v>
      </c>
      <c r="R10" s="308" t="s">
        <v>48</v>
      </c>
      <c r="S10" s="309" t="s">
        <v>49</v>
      </c>
      <c r="T10" s="309" t="s">
        <v>50</v>
      </c>
      <c r="U10" s="309" t="s">
        <v>51</v>
      </c>
      <c r="V10" s="309" t="s">
        <v>52</v>
      </c>
      <c r="W10" s="309" t="s">
        <v>67</v>
      </c>
      <c r="X10" s="309" t="s">
        <v>54</v>
      </c>
      <c r="Y10" s="309" t="s">
        <v>55</v>
      </c>
      <c r="Z10" s="309" t="s">
        <v>56</v>
      </c>
      <c r="AA10" s="309" t="s">
        <v>68</v>
      </c>
    </row>
    <row r="11" spans="2:50" ht="16.2" thickBot="1" x14ac:dyDescent="0.3">
      <c r="B11" s="84" t="s">
        <v>69</v>
      </c>
      <c r="C11" s="85">
        <f>5*(C13+C14+C16+C15+C20+C17+C18+C19+C21)</f>
        <v>135</v>
      </c>
      <c r="D11" s="86">
        <f>+D13*$C13+D14*$C14+$C16*D16+$C15*D15+$C20*D20+$C21*D21+D17*$C17+$C18*D18+$C19*D19</f>
        <v>75</v>
      </c>
      <c r="E11" s="86">
        <f t="shared" ref="E11:AA11" si="0">+E13*$C13+E14*$C14+$C16*E16+$C15*E15+$C20*E20+$C21*E21+E17*$C17+$C18*E18+$C19*E19</f>
        <v>75</v>
      </c>
      <c r="F11" s="86">
        <f t="shared" si="0"/>
        <v>75</v>
      </c>
      <c r="G11" s="86">
        <f t="shared" si="0"/>
        <v>102</v>
      </c>
      <c r="H11" s="306">
        <f t="shared" si="0"/>
        <v>129</v>
      </c>
      <c r="I11" s="306">
        <f t="shared" si="0"/>
        <v>114</v>
      </c>
      <c r="J11" s="306">
        <f t="shared" si="0"/>
        <v>102</v>
      </c>
      <c r="K11" s="306">
        <f t="shared" si="0"/>
        <v>126</v>
      </c>
      <c r="L11" s="306">
        <f t="shared" si="0"/>
        <v>87</v>
      </c>
      <c r="M11" s="306">
        <f t="shared" si="0"/>
        <v>105</v>
      </c>
      <c r="N11" s="306">
        <f t="shared" si="0"/>
        <v>132</v>
      </c>
      <c r="O11" s="306">
        <f>+O13*$C13+O14*$C14+$C16*O16+$C15*O15+$C20*O20+$C21*O21+O17*$C17+$C18*O18+$C19*O19</f>
        <v>96</v>
      </c>
      <c r="P11" s="306">
        <f t="shared" si="0"/>
        <v>135</v>
      </c>
      <c r="Q11" s="306">
        <f t="shared" si="0"/>
        <v>81</v>
      </c>
      <c r="R11" s="306">
        <f t="shared" si="0"/>
        <v>120</v>
      </c>
      <c r="S11" s="306">
        <f t="shared" si="0"/>
        <v>102</v>
      </c>
      <c r="T11" s="306">
        <f t="shared" si="0"/>
        <v>117</v>
      </c>
      <c r="U11" s="306">
        <f t="shared" si="0"/>
        <v>105</v>
      </c>
      <c r="V11" s="306">
        <f t="shared" si="0"/>
        <v>111</v>
      </c>
      <c r="W11" s="306">
        <f t="shared" si="0"/>
        <v>96</v>
      </c>
      <c r="X11" s="306">
        <f t="shared" si="0"/>
        <v>72</v>
      </c>
      <c r="Y11" s="306">
        <f t="shared" si="0"/>
        <v>99</v>
      </c>
      <c r="Z11" s="306">
        <f t="shared" si="0"/>
        <v>129</v>
      </c>
      <c r="AA11" s="306">
        <f t="shared" si="0"/>
        <v>90</v>
      </c>
    </row>
    <row r="12" spans="2:50" ht="16.2" thickBot="1" x14ac:dyDescent="0.3">
      <c r="B12" s="87"/>
      <c r="C12" s="88"/>
      <c r="D12" s="91">
        <f>+D11/$C$11</f>
        <v>0.55555555555555558</v>
      </c>
      <c r="E12" s="91">
        <f t="shared" ref="E12:P12" si="1">+E11/$C$11</f>
        <v>0.55555555555555558</v>
      </c>
      <c r="F12" s="91">
        <f t="shared" si="1"/>
        <v>0.55555555555555558</v>
      </c>
      <c r="G12" s="91">
        <f t="shared" si="1"/>
        <v>0.75555555555555554</v>
      </c>
      <c r="H12" s="91">
        <f t="shared" si="1"/>
        <v>0.9555555555555556</v>
      </c>
      <c r="I12" s="91">
        <f t="shared" si="1"/>
        <v>0.84444444444444444</v>
      </c>
      <c r="J12" s="91">
        <f t="shared" si="1"/>
        <v>0.75555555555555554</v>
      </c>
      <c r="K12" s="91">
        <f t="shared" si="1"/>
        <v>0.93333333333333335</v>
      </c>
      <c r="L12" s="91">
        <f t="shared" si="1"/>
        <v>0.64444444444444449</v>
      </c>
      <c r="M12" s="91">
        <f t="shared" si="1"/>
        <v>0.77777777777777779</v>
      </c>
      <c r="N12" s="91">
        <f t="shared" si="1"/>
        <v>0.97777777777777775</v>
      </c>
      <c r="O12" s="91">
        <f>+O11/$C$11</f>
        <v>0.71111111111111114</v>
      </c>
      <c r="P12" s="91">
        <f t="shared" si="1"/>
        <v>1</v>
      </c>
      <c r="Q12" s="91">
        <f t="shared" ref="Q12:AA12" si="2">+Q11/$C$11</f>
        <v>0.6</v>
      </c>
      <c r="R12" s="91">
        <f t="shared" si="2"/>
        <v>0.88888888888888884</v>
      </c>
      <c r="S12" s="91">
        <f t="shared" si="2"/>
        <v>0.75555555555555554</v>
      </c>
      <c r="T12" s="91">
        <f t="shared" si="2"/>
        <v>0.8666666666666667</v>
      </c>
      <c r="U12" s="91">
        <f t="shared" si="2"/>
        <v>0.77777777777777779</v>
      </c>
      <c r="V12" s="91">
        <f t="shared" si="2"/>
        <v>0.82222222222222219</v>
      </c>
      <c r="W12" s="91">
        <f t="shared" si="2"/>
        <v>0.71111111111111114</v>
      </c>
      <c r="X12" s="91">
        <f t="shared" si="2"/>
        <v>0.53333333333333333</v>
      </c>
      <c r="Y12" s="91">
        <f t="shared" si="2"/>
        <v>0.73333333333333328</v>
      </c>
      <c r="Z12" s="91">
        <f t="shared" si="2"/>
        <v>0.9555555555555556</v>
      </c>
      <c r="AA12" s="91">
        <f t="shared" si="2"/>
        <v>0.66666666666666663</v>
      </c>
    </row>
    <row r="13" spans="2:50" ht="15.6" x14ac:dyDescent="0.25">
      <c r="B13" s="222" t="s">
        <v>70</v>
      </c>
      <c r="C13" s="65">
        <v>3</v>
      </c>
      <c r="D13" s="254">
        <v>1</v>
      </c>
      <c r="E13" s="66">
        <v>2</v>
      </c>
      <c r="F13" s="66">
        <v>3</v>
      </c>
      <c r="G13" s="66">
        <v>3</v>
      </c>
      <c r="H13" s="66">
        <v>5</v>
      </c>
      <c r="I13" s="66">
        <v>5</v>
      </c>
      <c r="J13" s="66">
        <v>5</v>
      </c>
      <c r="K13" s="66">
        <v>5</v>
      </c>
      <c r="L13" s="66">
        <v>4</v>
      </c>
      <c r="M13" s="66">
        <v>5</v>
      </c>
      <c r="N13" s="66">
        <v>5</v>
      </c>
      <c r="O13" s="66">
        <v>3</v>
      </c>
      <c r="P13" s="66">
        <v>5</v>
      </c>
      <c r="Q13" s="66">
        <v>5</v>
      </c>
      <c r="R13" s="66">
        <v>5</v>
      </c>
      <c r="S13" s="66">
        <v>5</v>
      </c>
      <c r="T13" s="66">
        <v>5</v>
      </c>
      <c r="U13" s="66">
        <v>5</v>
      </c>
      <c r="V13" s="66">
        <v>5</v>
      </c>
      <c r="W13" s="66">
        <v>4</v>
      </c>
      <c r="X13" s="66">
        <v>4</v>
      </c>
      <c r="Y13" s="66">
        <v>4</v>
      </c>
      <c r="Z13" s="66">
        <v>5</v>
      </c>
      <c r="AA13" s="67">
        <v>4</v>
      </c>
      <c r="AB13" s="3">
        <f>+J13*$C13</f>
        <v>15</v>
      </c>
      <c r="AC13" s="3" t="e">
        <f>+#REF!*$C13</f>
        <v>#REF!</v>
      </c>
      <c r="AD13" s="3" t="e">
        <f>+#REF!*$C13</f>
        <v>#REF!</v>
      </c>
      <c r="AE13" s="3">
        <f>+H13*$C13</f>
        <v>15</v>
      </c>
      <c r="AF13" s="3">
        <f>+I13*$C13</f>
        <v>15</v>
      </c>
      <c r="AG13" s="3">
        <f>+E13*$C13</f>
        <v>6</v>
      </c>
      <c r="AH13" s="3">
        <f>+F13*$C13</f>
        <v>9</v>
      </c>
      <c r="AI13" s="3" t="e">
        <f>+#REF!*$C13</f>
        <v>#REF!</v>
      </c>
      <c r="AJ13" s="3">
        <f>+R13*$C13</f>
        <v>15</v>
      </c>
      <c r="AK13" s="3">
        <f>+K13*$C13</f>
        <v>15</v>
      </c>
      <c r="AL13" s="3">
        <f>+N13*$C13</f>
        <v>15</v>
      </c>
      <c r="AM13" s="3" t="e">
        <f>+#REF!*$C13</f>
        <v>#REF!</v>
      </c>
      <c r="AN13" s="3" t="e">
        <f>+#REF!*$C13</f>
        <v>#REF!</v>
      </c>
      <c r="AO13" s="3" t="e">
        <f>+#REF!*$C13</f>
        <v>#REF!</v>
      </c>
      <c r="AP13" s="3" t="e">
        <f>+#REF!*$C13</f>
        <v>#REF!</v>
      </c>
    </row>
    <row r="14" spans="2:50" ht="31.2" x14ac:dyDescent="0.25">
      <c r="B14" s="222" t="s">
        <v>71</v>
      </c>
      <c r="C14" s="61">
        <v>3</v>
      </c>
      <c r="D14" s="248">
        <v>2</v>
      </c>
      <c r="E14" s="62">
        <v>3</v>
      </c>
      <c r="F14" s="62">
        <v>3</v>
      </c>
      <c r="G14" s="62">
        <v>3</v>
      </c>
      <c r="H14" s="62">
        <v>5</v>
      </c>
      <c r="I14" s="62">
        <v>4</v>
      </c>
      <c r="J14" s="62">
        <v>3</v>
      </c>
      <c r="K14" s="62">
        <v>5</v>
      </c>
      <c r="L14" s="62">
        <v>4</v>
      </c>
      <c r="M14" s="62">
        <v>5</v>
      </c>
      <c r="N14" s="62">
        <v>5</v>
      </c>
      <c r="O14" s="62">
        <v>4</v>
      </c>
      <c r="P14" s="62">
        <v>5</v>
      </c>
      <c r="Q14" s="62">
        <v>3</v>
      </c>
      <c r="R14" s="62">
        <v>4</v>
      </c>
      <c r="S14" s="62">
        <v>4</v>
      </c>
      <c r="T14" s="62">
        <v>4</v>
      </c>
      <c r="U14" s="62">
        <v>4</v>
      </c>
      <c r="V14" s="62">
        <v>4</v>
      </c>
      <c r="W14" s="62">
        <v>4</v>
      </c>
      <c r="X14" s="62">
        <v>1</v>
      </c>
      <c r="Y14" s="62">
        <v>4</v>
      </c>
      <c r="Z14" s="62">
        <v>4</v>
      </c>
      <c r="AA14" s="69">
        <v>3</v>
      </c>
    </row>
    <row r="15" spans="2:50" ht="15.6" x14ac:dyDescent="0.25">
      <c r="B15" s="222" t="s">
        <v>72</v>
      </c>
      <c r="C15" s="61">
        <v>3</v>
      </c>
      <c r="D15" s="248">
        <v>4</v>
      </c>
      <c r="E15" s="62">
        <v>3</v>
      </c>
      <c r="F15" s="62">
        <v>4</v>
      </c>
      <c r="G15" s="62">
        <v>3</v>
      </c>
      <c r="H15" s="62">
        <v>5</v>
      </c>
      <c r="I15" s="62">
        <v>5</v>
      </c>
      <c r="J15" s="62">
        <v>4</v>
      </c>
      <c r="K15" s="62">
        <v>5</v>
      </c>
      <c r="L15" s="62">
        <v>4</v>
      </c>
      <c r="M15" s="62">
        <v>5</v>
      </c>
      <c r="N15" s="62">
        <v>5</v>
      </c>
      <c r="O15" s="62">
        <v>5</v>
      </c>
      <c r="P15" s="62">
        <v>5</v>
      </c>
      <c r="Q15" s="62">
        <v>4</v>
      </c>
      <c r="R15" s="62">
        <v>5</v>
      </c>
      <c r="S15" s="62">
        <v>5</v>
      </c>
      <c r="T15" s="62">
        <v>5</v>
      </c>
      <c r="U15" s="62">
        <v>5</v>
      </c>
      <c r="V15" s="62">
        <v>5</v>
      </c>
      <c r="W15" s="62">
        <v>5</v>
      </c>
      <c r="X15" s="62">
        <v>3</v>
      </c>
      <c r="Y15" s="62">
        <v>5</v>
      </c>
      <c r="Z15" s="62">
        <v>5</v>
      </c>
      <c r="AA15" s="69">
        <v>5</v>
      </c>
    </row>
    <row r="16" spans="2:50" ht="15.6" x14ac:dyDescent="0.25">
      <c r="B16" s="222" t="s">
        <v>73</v>
      </c>
      <c r="C16" s="61">
        <v>3</v>
      </c>
      <c r="D16" s="248">
        <v>5</v>
      </c>
      <c r="E16" s="62">
        <v>2</v>
      </c>
      <c r="F16" s="62">
        <v>2</v>
      </c>
      <c r="G16" s="62">
        <v>5</v>
      </c>
      <c r="H16" s="62">
        <v>5</v>
      </c>
      <c r="I16" s="62">
        <v>3</v>
      </c>
      <c r="J16" s="62">
        <v>3</v>
      </c>
      <c r="K16" s="62">
        <v>4</v>
      </c>
      <c r="L16" s="62">
        <v>1</v>
      </c>
      <c r="M16" s="62">
        <v>2</v>
      </c>
      <c r="N16" s="62">
        <v>5</v>
      </c>
      <c r="O16" s="62">
        <v>4</v>
      </c>
      <c r="P16" s="62">
        <v>5</v>
      </c>
      <c r="Q16" s="62">
        <v>2</v>
      </c>
      <c r="R16" s="62">
        <v>4</v>
      </c>
      <c r="S16" s="62">
        <v>1</v>
      </c>
      <c r="T16" s="62">
        <v>3</v>
      </c>
      <c r="U16" s="62">
        <v>5</v>
      </c>
      <c r="V16" s="62">
        <v>5</v>
      </c>
      <c r="W16" s="62">
        <v>4</v>
      </c>
      <c r="X16" s="62">
        <v>4</v>
      </c>
      <c r="Y16" s="62">
        <v>4</v>
      </c>
      <c r="Z16" s="62">
        <v>5</v>
      </c>
      <c r="AA16" s="69">
        <v>3</v>
      </c>
    </row>
    <row r="17" spans="2:42" ht="15.6" x14ac:dyDescent="0.25">
      <c r="B17" s="222" t="s">
        <v>74</v>
      </c>
      <c r="C17" s="61">
        <v>3</v>
      </c>
      <c r="D17" s="248">
        <v>4</v>
      </c>
      <c r="E17" s="62">
        <v>2</v>
      </c>
      <c r="F17" s="62">
        <v>2</v>
      </c>
      <c r="G17" s="62">
        <v>5</v>
      </c>
      <c r="H17" s="62">
        <v>5</v>
      </c>
      <c r="I17" s="62">
        <v>4</v>
      </c>
      <c r="J17" s="62">
        <v>3</v>
      </c>
      <c r="K17" s="62">
        <v>3</v>
      </c>
      <c r="L17" s="62">
        <v>1</v>
      </c>
      <c r="M17" s="62">
        <v>2</v>
      </c>
      <c r="N17" s="62">
        <v>4</v>
      </c>
      <c r="O17" s="62">
        <v>3</v>
      </c>
      <c r="P17" s="62">
        <v>5</v>
      </c>
      <c r="Q17" s="62">
        <v>2</v>
      </c>
      <c r="R17" s="62">
        <v>5</v>
      </c>
      <c r="S17" s="62">
        <v>2</v>
      </c>
      <c r="T17" s="62">
        <v>3</v>
      </c>
      <c r="U17" s="62">
        <v>3</v>
      </c>
      <c r="V17" s="62">
        <v>4</v>
      </c>
      <c r="W17" s="62">
        <v>3</v>
      </c>
      <c r="X17" s="62">
        <v>4</v>
      </c>
      <c r="Y17" s="62">
        <v>4</v>
      </c>
      <c r="Z17" s="62">
        <v>4</v>
      </c>
      <c r="AA17" s="69">
        <v>4</v>
      </c>
    </row>
    <row r="18" spans="2:42" ht="15.6" x14ac:dyDescent="0.25">
      <c r="B18" s="222" t="s">
        <v>75</v>
      </c>
      <c r="C18" s="61">
        <v>3</v>
      </c>
      <c r="D18" s="248">
        <v>1</v>
      </c>
      <c r="E18" s="62">
        <v>2</v>
      </c>
      <c r="F18" s="62">
        <v>2</v>
      </c>
      <c r="G18" s="62">
        <v>5</v>
      </c>
      <c r="H18" s="62">
        <v>5</v>
      </c>
      <c r="I18" s="62">
        <v>5</v>
      </c>
      <c r="J18" s="62">
        <v>4</v>
      </c>
      <c r="K18" s="62">
        <v>5</v>
      </c>
      <c r="L18" s="62">
        <v>3</v>
      </c>
      <c r="M18" s="62">
        <v>4</v>
      </c>
      <c r="N18" s="62">
        <v>5</v>
      </c>
      <c r="O18" s="62">
        <v>3</v>
      </c>
      <c r="P18" s="62">
        <v>5</v>
      </c>
      <c r="Q18" s="62">
        <v>3</v>
      </c>
      <c r="R18" s="62">
        <v>5</v>
      </c>
      <c r="S18" s="62">
        <v>5</v>
      </c>
      <c r="T18" s="62">
        <v>5</v>
      </c>
      <c r="U18" s="62">
        <v>3</v>
      </c>
      <c r="V18" s="62">
        <v>3</v>
      </c>
      <c r="W18" s="62">
        <v>3</v>
      </c>
      <c r="X18" s="62">
        <v>3</v>
      </c>
      <c r="Y18" s="62">
        <v>3</v>
      </c>
      <c r="Z18" s="62">
        <v>5</v>
      </c>
      <c r="AA18" s="69">
        <v>3</v>
      </c>
    </row>
    <row r="19" spans="2:42" ht="15.6" x14ac:dyDescent="0.25">
      <c r="B19" s="222" t="s">
        <v>76</v>
      </c>
      <c r="C19" s="61">
        <v>3</v>
      </c>
      <c r="D19" s="248">
        <v>1</v>
      </c>
      <c r="E19" s="62">
        <v>4</v>
      </c>
      <c r="F19" s="62">
        <v>3</v>
      </c>
      <c r="G19" s="62">
        <v>4</v>
      </c>
      <c r="H19" s="62">
        <v>4</v>
      </c>
      <c r="I19" s="62">
        <v>4</v>
      </c>
      <c r="J19" s="62">
        <v>4</v>
      </c>
      <c r="K19" s="62">
        <v>5</v>
      </c>
      <c r="L19" s="62">
        <v>3</v>
      </c>
      <c r="M19" s="62">
        <v>3</v>
      </c>
      <c r="N19" s="62">
        <v>5</v>
      </c>
      <c r="O19" s="62">
        <v>4</v>
      </c>
      <c r="P19" s="62">
        <v>5</v>
      </c>
      <c r="Q19" s="62">
        <v>2</v>
      </c>
      <c r="R19" s="62">
        <v>2</v>
      </c>
      <c r="S19" s="62">
        <v>3</v>
      </c>
      <c r="T19" s="62">
        <v>4</v>
      </c>
      <c r="U19" s="62">
        <v>4</v>
      </c>
      <c r="V19" s="62">
        <v>4</v>
      </c>
      <c r="W19" s="62">
        <v>4</v>
      </c>
      <c r="X19" s="62">
        <v>2</v>
      </c>
      <c r="Y19" s="62">
        <v>4</v>
      </c>
      <c r="Z19" s="62">
        <v>5</v>
      </c>
      <c r="AA19" s="69">
        <v>3</v>
      </c>
    </row>
    <row r="20" spans="2:42" ht="15.6" x14ac:dyDescent="0.25">
      <c r="B20" s="222" t="s">
        <v>77</v>
      </c>
      <c r="C20" s="61">
        <v>3</v>
      </c>
      <c r="D20" s="248">
        <v>4</v>
      </c>
      <c r="E20" s="62">
        <v>3</v>
      </c>
      <c r="F20" s="62">
        <v>3</v>
      </c>
      <c r="G20" s="62">
        <v>3</v>
      </c>
      <c r="H20" s="62">
        <v>4</v>
      </c>
      <c r="I20" s="62">
        <v>4</v>
      </c>
      <c r="J20" s="62">
        <v>4</v>
      </c>
      <c r="K20" s="62">
        <v>5</v>
      </c>
      <c r="L20" s="62">
        <v>5</v>
      </c>
      <c r="M20" s="62">
        <v>5</v>
      </c>
      <c r="N20" s="62">
        <v>5</v>
      </c>
      <c r="O20" s="62">
        <v>3</v>
      </c>
      <c r="P20" s="62">
        <v>5</v>
      </c>
      <c r="Q20" s="62">
        <v>3</v>
      </c>
      <c r="R20" s="62">
        <v>5</v>
      </c>
      <c r="S20" s="62">
        <v>4</v>
      </c>
      <c r="T20" s="62">
        <v>5</v>
      </c>
      <c r="U20" s="62">
        <v>4</v>
      </c>
      <c r="V20" s="62">
        <v>5</v>
      </c>
      <c r="W20" s="62">
        <v>4</v>
      </c>
      <c r="X20" s="62">
        <v>2</v>
      </c>
      <c r="Y20" s="62">
        <v>4</v>
      </c>
      <c r="Z20" s="62">
        <v>5</v>
      </c>
      <c r="AA20" s="69">
        <v>3</v>
      </c>
    </row>
    <row r="21" spans="2:42" ht="16.2" thickBot="1" x14ac:dyDescent="0.3">
      <c r="B21" s="222" t="s">
        <v>78</v>
      </c>
      <c r="C21" s="61">
        <v>3</v>
      </c>
      <c r="D21" s="248">
        <v>3</v>
      </c>
      <c r="E21" s="62">
        <v>4</v>
      </c>
      <c r="F21" s="62">
        <v>3</v>
      </c>
      <c r="G21" s="62">
        <v>3</v>
      </c>
      <c r="H21" s="62">
        <v>5</v>
      </c>
      <c r="I21" s="62">
        <v>4</v>
      </c>
      <c r="J21" s="62">
        <v>4</v>
      </c>
      <c r="K21" s="62">
        <v>5</v>
      </c>
      <c r="L21" s="62">
        <v>4</v>
      </c>
      <c r="M21" s="62">
        <v>4</v>
      </c>
      <c r="N21" s="62">
        <v>5</v>
      </c>
      <c r="O21" s="62">
        <v>3</v>
      </c>
      <c r="P21" s="62">
        <v>5</v>
      </c>
      <c r="Q21" s="62">
        <v>3</v>
      </c>
      <c r="R21" s="62">
        <v>5</v>
      </c>
      <c r="S21" s="62">
        <v>5</v>
      </c>
      <c r="T21" s="62">
        <v>5</v>
      </c>
      <c r="U21" s="62">
        <v>2</v>
      </c>
      <c r="V21" s="62">
        <v>2</v>
      </c>
      <c r="W21" s="62">
        <v>1</v>
      </c>
      <c r="X21" s="62">
        <v>1</v>
      </c>
      <c r="Y21" s="62">
        <v>1</v>
      </c>
      <c r="Z21" s="62">
        <v>5</v>
      </c>
      <c r="AA21" s="73">
        <v>2</v>
      </c>
    </row>
    <row r="22" spans="2:42" ht="16.2" thickBot="1" x14ac:dyDescent="0.3">
      <c r="B22" s="144" t="s">
        <v>79</v>
      </c>
      <c r="C22" s="145">
        <f>5*(C24+C25+C26)</f>
        <v>70</v>
      </c>
      <c r="D22" s="249">
        <f>+$C24*D24+$C25*D25+$C26*D26</f>
        <v>62</v>
      </c>
      <c r="E22" s="83">
        <f t="shared" ref="E22:Z22" si="3">+$C24*E24+$C25*E25+$C26*E26</f>
        <v>42</v>
      </c>
      <c r="F22" s="83">
        <f t="shared" si="3"/>
        <v>43</v>
      </c>
      <c r="G22" s="83">
        <f t="shared" si="3"/>
        <v>33</v>
      </c>
      <c r="H22" s="83">
        <f t="shared" si="3"/>
        <v>19</v>
      </c>
      <c r="I22" s="83">
        <f t="shared" si="3"/>
        <v>51</v>
      </c>
      <c r="J22" s="83">
        <f t="shared" si="3"/>
        <v>56</v>
      </c>
      <c r="K22" s="83">
        <f t="shared" si="3"/>
        <v>56</v>
      </c>
      <c r="L22" s="83">
        <f t="shared" si="3"/>
        <v>58</v>
      </c>
      <c r="M22" s="83">
        <f t="shared" si="3"/>
        <v>62</v>
      </c>
      <c r="N22" s="83">
        <f t="shared" si="3"/>
        <v>46</v>
      </c>
      <c r="O22" s="83">
        <f>+$C24*O24+$C25*O25+$C26*O26</f>
        <v>46</v>
      </c>
      <c r="P22" s="83">
        <f t="shared" si="3"/>
        <v>51</v>
      </c>
      <c r="Q22" s="83">
        <f t="shared" si="3"/>
        <v>23</v>
      </c>
      <c r="R22" s="83">
        <f t="shared" si="3"/>
        <v>24</v>
      </c>
      <c r="S22" s="83">
        <f t="shared" si="3"/>
        <v>66</v>
      </c>
      <c r="T22" s="83">
        <f>+$C24*T24+$C25*T25+$C26*T26</f>
        <v>66</v>
      </c>
      <c r="U22" s="83">
        <f t="shared" si="3"/>
        <v>43</v>
      </c>
      <c r="V22" s="83">
        <f t="shared" si="3"/>
        <v>56</v>
      </c>
      <c r="W22" s="83">
        <f t="shared" si="3"/>
        <v>51</v>
      </c>
      <c r="X22" s="83">
        <f>+$C24*X24+$C25*X25+$C26*X26</f>
        <v>27</v>
      </c>
      <c r="Y22" s="83">
        <f t="shared" si="3"/>
        <v>46</v>
      </c>
      <c r="Z22" s="83">
        <f t="shared" si="3"/>
        <v>28</v>
      </c>
      <c r="AA22" s="250">
        <f>+$C24*AA24+$C25*AA25+$C26*AA26</f>
        <v>51</v>
      </c>
    </row>
    <row r="23" spans="2:42" ht="15.6" x14ac:dyDescent="0.25">
      <c r="B23" s="89"/>
      <c r="C23" s="80"/>
      <c r="D23" s="251">
        <f>+D22/$C22</f>
        <v>0.88571428571428568</v>
      </c>
      <c r="E23" s="90">
        <f t="shared" ref="E23:N23" si="4">+E22/$C22</f>
        <v>0.6</v>
      </c>
      <c r="F23" s="90">
        <f t="shared" si="4"/>
        <v>0.61428571428571432</v>
      </c>
      <c r="G23" s="90">
        <f t="shared" si="4"/>
        <v>0.47142857142857142</v>
      </c>
      <c r="H23" s="90">
        <f t="shared" si="4"/>
        <v>0.27142857142857141</v>
      </c>
      <c r="I23" s="90">
        <f t="shared" si="4"/>
        <v>0.72857142857142854</v>
      </c>
      <c r="J23" s="90">
        <f t="shared" si="4"/>
        <v>0.8</v>
      </c>
      <c r="K23" s="90">
        <f t="shared" si="4"/>
        <v>0.8</v>
      </c>
      <c r="L23" s="90">
        <f t="shared" si="4"/>
        <v>0.82857142857142863</v>
      </c>
      <c r="M23" s="90">
        <f t="shared" si="4"/>
        <v>0.88571428571428568</v>
      </c>
      <c r="N23" s="90">
        <f t="shared" si="4"/>
        <v>0.65714285714285714</v>
      </c>
      <c r="O23" s="90">
        <f>+O22/$C22</f>
        <v>0.65714285714285714</v>
      </c>
      <c r="P23" s="90">
        <f t="shared" ref="P23:W23" si="5">+P22/$C22</f>
        <v>0.72857142857142854</v>
      </c>
      <c r="Q23" s="90">
        <f t="shared" si="5"/>
        <v>0.32857142857142857</v>
      </c>
      <c r="R23" s="90">
        <f t="shared" si="5"/>
        <v>0.34285714285714286</v>
      </c>
      <c r="S23" s="90">
        <f t="shared" si="5"/>
        <v>0.94285714285714284</v>
      </c>
      <c r="T23" s="90">
        <f>+T22/$C22</f>
        <v>0.94285714285714284</v>
      </c>
      <c r="U23" s="90">
        <f t="shared" si="5"/>
        <v>0.61428571428571432</v>
      </c>
      <c r="V23" s="90">
        <f t="shared" si="5"/>
        <v>0.8</v>
      </c>
      <c r="W23" s="90">
        <f t="shared" si="5"/>
        <v>0.72857142857142854</v>
      </c>
      <c r="X23" s="90">
        <f>+X22/$C22</f>
        <v>0.38571428571428573</v>
      </c>
      <c r="Y23" s="90">
        <f>+Y22/$C22</f>
        <v>0.65714285714285714</v>
      </c>
      <c r="Z23" s="90">
        <f>+Z22/$C22</f>
        <v>0.4</v>
      </c>
      <c r="AA23" s="252">
        <f>+AA22/$C22</f>
        <v>0.72857142857142854</v>
      </c>
    </row>
    <row r="24" spans="2:42" ht="15.6" x14ac:dyDescent="0.25">
      <c r="B24" s="68" t="s">
        <v>80</v>
      </c>
      <c r="C24" s="61">
        <v>5</v>
      </c>
      <c r="D24" s="255">
        <v>5</v>
      </c>
      <c r="E24" s="58">
        <v>2</v>
      </c>
      <c r="F24" s="58">
        <v>2</v>
      </c>
      <c r="G24" s="58">
        <v>3</v>
      </c>
      <c r="H24" s="58">
        <v>2</v>
      </c>
      <c r="I24" s="58">
        <v>4</v>
      </c>
      <c r="J24" s="58">
        <v>4</v>
      </c>
      <c r="K24" s="58">
        <v>4</v>
      </c>
      <c r="L24" s="58">
        <v>5</v>
      </c>
      <c r="M24" s="58">
        <v>5</v>
      </c>
      <c r="N24" s="58">
        <v>4</v>
      </c>
      <c r="O24" s="58">
        <v>4</v>
      </c>
      <c r="P24" s="58">
        <v>4</v>
      </c>
      <c r="Q24" s="58">
        <v>2</v>
      </c>
      <c r="R24" s="58">
        <v>2</v>
      </c>
      <c r="S24" s="58">
        <v>5</v>
      </c>
      <c r="T24" s="58">
        <v>5</v>
      </c>
      <c r="U24" s="58">
        <v>3</v>
      </c>
      <c r="V24" s="58">
        <v>4</v>
      </c>
      <c r="W24" s="58">
        <v>4</v>
      </c>
      <c r="X24" s="58">
        <v>2</v>
      </c>
      <c r="Y24" s="58">
        <v>4</v>
      </c>
      <c r="Z24" s="58">
        <v>2</v>
      </c>
      <c r="AA24" s="244">
        <v>3</v>
      </c>
      <c r="AB24" s="3">
        <f>+J24*$C24</f>
        <v>20</v>
      </c>
      <c r="AC24" s="3" t="e">
        <f>+#REF!*$C24</f>
        <v>#REF!</v>
      </c>
      <c r="AD24" s="3" t="e">
        <f>+#REF!*$C24</f>
        <v>#REF!</v>
      </c>
      <c r="AE24" s="3">
        <f t="shared" ref="AE24:AF26" si="6">+H24*$C24</f>
        <v>10</v>
      </c>
      <c r="AF24" s="3">
        <f t="shared" si="6"/>
        <v>20</v>
      </c>
      <c r="AG24" s="3">
        <f t="shared" ref="AG24:AH26" si="7">+E24*$C24</f>
        <v>10</v>
      </c>
      <c r="AH24" s="3">
        <f t="shared" si="7"/>
        <v>10</v>
      </c>
      <c r="AI24" s="3" t="e">
        <f>+#REF!*$C24</f>
        <v>#REF!</v>
      </c>
      <c r="AJ24" s="3">
        <f>+R24*$C24</f>
        <v>10</v>
      </c>
      <c r="AK24" s="3">
        <f>+K24*$C24</f>
        <v>20</v>
      </c>
      <c r="AL24" s="3">
        <f>+N24*$C24</f>
        <v>20</v>
      </c>
      <c r="AM24" s="3" t="e">
        <f>+#REF!*$C24</f>
        <v>#REF!</v>
      </c>
      <c r="AN24" s="3" t="e">
        <f>+#REF!*$C24</f>
        <v>#REF!</v>
      </c>
      <c r="AO24" s="3" t="e">
        <f>+#REF!*$C24</f>
        <v>#REF!</v>
      </c>
      <c r="AP24" s="3" t="e">
        <f>+#REF!*$C24</f>
        <v>#REF!</v>
      </c>
    </row>
    <row r="25" spans="2:42" ht="15.6" x14ac:dyDescent="0.25">
      <c r="B25" s="68" t="s">
        <v>81</v>
      </c>
      <c r="C25" s="61">
        <v>4</v>
      </c>
      <c r="D25" s="255">
        <v>3</v>
      </c>
      <c r="E25" s="58">
        <v>3</v>
      </c>
      <c r="F25" s="58">
        <v>2</v>
      </c>
      <c r="G25" s="58">
        <v>2</v>
      </c>
      <c r="H25" s="58">
        <v>1</v>
      </c>
      <c r="I25" s="58">
        <v>4</v>
      </c>
      <c r="J25" s="58">
        <v>4</v>
      </c>
      <c r="K25" s="58">
        <v>4</v>
      </c>
      <c r="L25" s="58">
        <v>2</v>
      </c>
      <c r="M25" s="58">
        <v>3</v>
      </c>
      <c r="N25" s="58">
        <v>4</v>
      </c>
      <c r="O25" s="58">
        <v>4</v>
      </c>
      <c r="P25" s="58">
        <v>4</v>
      </c>
      <c r="Q25" s="58">
        <v>2</v>
      </c>
      <c r="R25" s="58">
        <v>1</v>
      </c>
      <c r="S25" s="58">
        <v>4</v>
      </c>
      <c r="T25" s="58">
        <v>4</v>
      </c>
      <c r="U25" s="58">
        <v>2</v>
      </c>
      <c r="V25" s="58">
        <v>4</v>
      </c>
      <c r="W25" s="58">
        <v>4</v>
      </c>
      <c r="X25" s="58">
        <v>3</v>
      </c>
      <c r="Y25" s="58">
        <v>4</v>
      </c>
      <c r="Z25" s="58">
        <v>2</v>
      </c>
      <c r="AA25" s="244">
        <v>4</v>
      </c>
      <c r="AB25" s="3">
        <f>+J25*$C25</f>
        <v>16</v>
      </c>
      <c r="AC25" s="3" t="e">
        <f>+#REF!*$C25</f>
        <v>#REF!</v>
      </c>
      <c r="AD25" s="3" t="e">
        <f>+#REF!*$C25</f>
        <v>#REF!</v>
      </c>
      <c r="AE25" s="3">
        <f t="shared" si="6"/>
        <v>4</v>
      </c>
      <c r="AF25" s="3">
        <f t="shared" si="6"/>
        <v>16</v>
      </c>
      <c r="AG25" s="3">
        <f t="shared" si="7"/>
        <v>12</v>
      </c>
      <c r="AH25" s="3">
        <f t="shared" si="7"/>
        <v>8</v>
      </c>
      <c r="AI25" s="3" t="e">
        <f>+#REF!*$C25</f>
        <v>#REF!</v>
      </c>
      <c r="AJ25" s="3">
        <f>+R25*$C25</f>
        <v>4</v>
      </c>
      <c r="AK25" s="3">
        <f>+K25*$C25</f>
        <v>16</v>
      </c>
      <c r="AL25" s="3">
        <f>+N25*$C25</f>
        <v>16</v>
      </c>
      <c r="AM25" s="3" t="e">
        <f>+#REF!*$C25</f>
        <v>#REF!</v>
      </c>
      <c r="AN25" s="3" t="e">
        <f>+#REF!*$C25</f>
        <v>#REF!</v>
      </c>
      <c r="AO25" s="3" t="e">
        <f>+#REF!*$C25</f>
        <v>#REF!</v>
      </c>
      <c r="AP25" s="3" t="e">
        <f>+#REF!*$C25</f>
        <v>#REF!</v>
      </c>
    </row>
    <row r="26" spans="2:42" ht="16.2" thickBot="1" x14ac:dyDescent="0.3">
      <c r="B26" s="68" t="s">
        <v>82</v>
      </c>
      <c r="C26" s="61">
        <v>5</v>
      </c>
      <c r="D26" s="248">
        <v>5</v>
      </c>
      <c r="E26" s="62">
        <v>4</v>
      </c>
      <c r="F26" s="62">
        <v>5</v>
      </c>
      <c r="G26" s="62">
        <v>2</v>
      </c>
      <c r="H26" s="62">
        <v>1</v>
      </c>
      <c r="I26" s="62">
        <v>3</v>
      </c>
      <c r="J26" s="62">
        <v>4</v>
      </c>
      <c r="K26" s="62">
        <v>4</v>
      </c>
      <c r="L26" s="62">
        <v>5</v>
      </c>
      <c r="M26" s="62">
        <v>5</v>
      </c>
      <c r="N26" s="62">
        <v>2</v>
      </c>
      <c r="O26" s="62">
        <v>2</v>
      </c>
      <c r="P26" s="62">
        <v>3</v>
      </c>
      <c r="Q26" s="62">
        <v>1</v>
      </c>
      <c r="R26" s="62">
        <v>2</v>
      </c>
      <c r="S26" s="62">
        <v>5</v>
      </c>
      <c r="T26" s="62">
        <v>5</v>
      </c>
      <c r="U26" s="62">
        <v>4</v>
      </c>
      <c r="V26" s="62">
        <v>4</v>
      </c>
      <c r="W26" s="62">
        <v>3</v>
      </c>
      <c r="X26" s="62">
        <v>1</v>
      </c>
      <c r="Y26" s="62">
        <v>2</v>
      </c>
      <c r="Z26" s="62">
        <v>2</v>
      </c>
      <c r="AA26" s="73">
        <v>4</v>
      </c>
      <c r="AB26" s="3">
        <f>+J26*$C26</f>
        <v>20</v>
      </c>
      <c r="AC26" s="3" t="e">
        <f>+#REF!*$C26</f>
        <v>#REF!</v>
      </c>
      <c r="AD26" s="3" t="e">
        <f>+#REF!*$C26</f>
        <v>#REF!</v>
      </c>
      <c r="AE26" s="3">
        <f t="shared" si="6"/>
        <v>5</v>
      </c>
      <c r="AF26" s="3">
        <f t="shared" si="6"/>
        <v>15</v>
      </c>
      <c r="AG26" s="3">
        <f t="shared" si="7"/>
        <v>20</v>
      </c>
      <c r="AH26" s="3">
        <f t="shared" si="7"/>
        <v>25</v>
      </c>
      <c r="AI26" s="3" t="e">
        <f>+#REF!*$C26</f>
        <v>#REF!</v>
      </c>
      <c r="AJ26" s="3">
        <f>+R26*$C26</f>
        <v>10</v>
      </c>
      <c r="AK26" s="3">
        <f>+K26*$C26</f>
        <v>20</v>
      </c>
      <c r="AL26" s="3">
        <f>+N26*$C26</f>
        <v>10</v>
      </c>
      <c r="AM26" s="3" t="e">
        <f>+#REF!*$C26</f>
        <v>#REF!</v>
      </c>
      <c r="AN26" s="3" t="e">
        <f>+#REF!*$C26</f>
        <v>#REF!</v>
      </c>
      <c r="AO26" s="3" t="e">
        <f>+#REF!*$C26</f>
        <v>#REF!</v>
      </c>
      <c r="AP26" s="3" t="e">
        <f>+#REF!*$C26</f>
        <v>#REF!</v>
      </c>
    </row>
    <row r="27" spans="2:42" ht="16.2" thickBot="1" x14ac:dyDescent="0.3">
      <c r="B27" s="82" t="s">
        <v>83</v>
      </c>
      <c r="C27" s="81">
        <f>5*(C30+C31+C32+C33+C29+C34)</f>
        <v>130</v>
      </c>
      <c r="D27" s="249">
        <f>+$C30*D30+$C31*D31+$C32*D32+$C29*D29+$C33*D33+C34*D34</f>
        <v>85</v>
      </c>
      <c r="E27" s="83">
        <f t="shared" ref="E27:AA27" si="8">+$C30*E30+$C31*E31+$C32*E32+$C29*E29+$C33*E33+D34*E34</f>
        <v>89</v>
      </c>
      <c r="F27" s="83">
        <f t="shared" si="8"/>
        <v>101</v>
      </c>
      <c r="G27" s="83">
        <f t="shared" si="8"/>
        <v>65</v>
      </c>
      <c r="H27" s="83">
        <f t="shared" si="8"/>
        <v>67</v>
      </c>
      <c r="I27" s="83">
        <f>+$C30*I30+$C31*I31+$C32*I32+$C29*I29+$C33*I33+H34*I34</f>
        <v>86</v>
      </c>
      <c r="J27" s="83">
        <f>+$C30*J30+$C31*J31+$C32*J32+$C29*J29+$C33*J33+I34*J34</f>
        <v>93</v>
      </c>
      <c r="K27" s="83">
        <f>+$C30*K30+$C31*K31+$C32*K32+$C29*K29+$C33*K33+J34*K34</f>
        <v>85</v>
      </c>
      <c r="L27" s="83">
        <f t="shared" si="8"/>
        <v>73</v>
      </c>
      <c r="M27" s="83">
        <f t="shared" si="8"/>
        <v>69</v>
      </c>
      <c r="N27" s="83">
        <f t="shared" si="8"/>
        <v>88</v>
      </c>
      <c r="O27" s="83">
        <f t="shared" si="8"/>
        <v>96</v>
      </c>
      <c r="P27" s="83">
        <f>+$C30*P30+$C31*P31+$C32*P32+$C29*P29+$C33*P33+N34*P34</f>
        <v>112</v>
      </c>
      <c r="Q27" s="83">
        <f t="shared" si="8"/>
        <v>118</v>
      </c>
      <c r="R27" s="83">
        <f t="shared" si="8"/>
        <v>73</v>
      </c>
      <c r="S27" s="83">
        <f t="shared" si="8"/>
        <v>77</v>
      </c>
      <c r="T27" s="83">
        <f t="shared" si="8"/>
        <v>75</v>
      </c>
      <c r="U27" s="83">
        <f t="shared" si="8"/>
        <v>89</v>
      </c>
      <c r="V27" s="83">
        <f t="shared" si="8"/>
        <v>94</v>
      </c>
      <c r="W27" s="83">
        <f t="shared" si="8"/>
        <v>82</v>
      </c>
      <c r="X27" s="83">
        <f t="shared" si="8"/>
        <v>68</v>
      </c>
      <c r="Y27" s="83">
        <f>+$C30*Y30+$C31*Y31+$C32*Y32+$C29*Y29+$C33*Y33+W34*Y34</f>
        <v>90</v>
      </c>
      <c r="Z27" s="83">
        <f t="shared" si="8"/>
        <v>89</v>
      </c>
      <c r="AA27" s="250">
        <f t="shared" si="8"/>
        <v>80</v>
      </c>
    </row>
    <row r="28" spans="2:42" ht="15.6" x14ac:dyDescent="0.25">
      <c r="B28" s="89"/>
      <c r="C28" s="80"/>
      <c r="D28" s="251">
        <f>+D27/$C$27</f>
        <v>0.65384615384615385</v>
      </c>
      <c r="E28" s="90">
        <f t="shared" ref="E28:Q28" si="9">+E27/$C$27</f>
        <v>0.68461538461538463</v>
      </c>
      <c r="F28" s="90">
        <f t="shared" si="9"/>
        <v>0.77692307692307694</v>
      </c>
      <c r="G28" s="90">
        <f t="shared" si="9"/>
        <v>0.5</v>
      </c>
      <c r="H28" s="90">
        <f t="shared" si="9"/>
        <v>0.51538461538461533</v>
      </c>
      <c r="I28" s="90">
        <f t="shared" si="9"/>
        <v>0.66153846153846152</v>
      </c>
      <c r="J28" s="90">
        <f t="shared" si="9"/>
        <v>0.7153846153846154</v>
      </c>
      <c r="K28" s="90">
        <f>+K27/$C$27</f>
        <v>0.65384615384615385</v>
      </c>
      <c r="L28" s="90">
        <f t="shared" si="9"/>
        <v>0.56153846153846154</v>
      </c>
      <c r="M28" s="90">
        <f t="shared" si="9"/>
        <v>0.53076923076923077</v>
      </c>
      <c r="N28" s="90">
        <f t="shared" si="9"/>
        <v>0.67692307692307696</v>
      </c>
      <c r="O28" s="90">
        <f>+O27/$C$27</f>
        <v>0.7384615384615385</v>
      </c>
      <c r="P28" s="90">
        <f t="shared" si="9"/>
        <v>0.86153846153846159</v>
      </c>
      <c r="Q28" s="90">
        <f t="shared" si="9"/>
        <v>0.90769230769230769</v>
      </c>
      <c r="R28" s="90">
        <f t="shared" ref="R28:Z28" si="10">+R27/$C$27</f>
        <v>0.56153846153846154</v>
      </c>
      <c r="S28" s="90">
        <f t="shared" si="10"/>
        <v>0.59230769230769231</v>
      </c>
      <c r="T28" s="90">
        <f>+T27/$C$27</f>
        <v>0.57692307692307687</v>
      </c>
      <c r="U28" s="90">
        <f>+U27/$C$27</f>
        <v>0.68461538461538463</v>
      </c>
      <c r="V28" s="90">
        <f t="shared" si="10"/>
        <v>0.72307692307692306</v>
      </c>
      <c r="W28" s="90">
        <f t="shared" si="10"/>
        <v>0.63076923076923075</v>
      </c>
      <c r="X28" s="90">
        <f>+X27/$C$27</f>
        <v>0.52307692307692311</v>
      </c>
      <c r="Y28" s="90">
        <f t="shared" si="10"/>
        <v>0.69230769230769229</v>
      </c>
      <c r="Z28" s="90">
        <f t="shared" si="10"/>
        <v>0.68461538461538463</v>
      </c>
      <c r="AA28" s="252">
        <f>+AA27/$C$27</f>
        <v>0.61538461538461542</v>
      </c>
      <c r="AB28" s="210"/>
      <c r="AC28" s="210"/>
      <c r="AD28" s="210"/>
      <c r="AE28" s="210"/>
    </row>
    <row r="29" spans="2:42" ht="15.6" x14ac:dyDescent="0.25">
      <c r="B29" s="68" t="s">
        <v>84</v>
      </c>
      <c r="C29" s="61">
        <v>4</v>
      </c>
      <c r="D29" s="248">
        <v>2</v>
      </c>
      <c r="E29" s="62">
        <v>5</v>
      </c>
      <c r="F29" s="62">
        <v>5</v>
      </c>
      <c r="G29" s="62">
        <v>1</v>
      </c>
      <c r="H29" s="62">
        <v>2</v>
      </c>
      <c r="I29" s="62">
        <v>3</v>
      </c>
      <c r="J29" s="62">
        <v>5</v>
      </c>
      <c r="K29" s="62">
        <v>4</v>
      </c>
      <c r="L29" s="62">
        <v>1</v>
      </c>
      <c r="M29" s="62">
        <v>1</v>
      </c>
      <c r="N29" s="62">
        <v>3</v>
      </c>
      <c r="O29" s="62">
        <v>4</v>
      </c>
      <c r="P29" s="62">
        <v>4</v>
      </c>
      <c r="Q29" s="62">
        <v>5</v>
      </c>
      <c r="R29" s="62">
        <v>2</v>
      </c>
      <c r="S29" s="62">
        <v>1</v>
      </c>
      <c r="T29" s="62">
        <v>1</v>
      </c>
      <c r="U29" s="62">
        <v>4</v>
      </c>
      <c r="V29" s="62">
        <v>5</v>
      </c>
      <c r="W29" s="62">
        <v>5</v>
      </c>
      <c r="X29" s="62">
        <v>4</v>
      </c>
      <c r="Y29" s="62">
        <v>3</v>
      </c>
      <c r="Z29" s="62">
        <v>5</v>
      </c>
      <c r="AA29" s="69">
        <v>4</v>
      </c>
    </row>
    <row r="30" spans="2:42" ht="15.6" x14ac:dyDescent="0.25">
      <c r="B30" s="68" t="s">
        <v>85</v>
      </c>
      <c r="C30" s="61">
        <v>5</v>
      </c>
      <c r="D30" s="248">
        <v>1</v>
      </c>
      <c r="E30" s="62">
        <v>5</v>
      </c>
      <c r="F30" s="62">
        <v>5</v>
      </c>
      <c r="G30" s="62">
        <v>1</v>
      </c>
      <c r="H30" s="62">
        <v>1</v>
      </c>
      <c r="I30" s="62">
        <v>2</v>
      </c>
      <c r="J30" s="62">
        <v>5</v>
      </c>
      <c r="K30" s="62">
        <v>1</v>
      </c>
      <c r="L30" s="62">
        <v>1</v>
      </c>
      <c r="M30" s="62">
        <v>1</v>
      </c>
      <c r="N30" s="62">
        <v>4</v>
      </c>
      <c r="O30" s="62">
        <v>4</v>
      </c>
      <c r="P30" s="62">
        <v>4</v>
      </c>
      <c r="Q30" s="62">
        <v>5</v>
      </c>
      <c r="R30" s="62">
        <v>1</v>
      </c>
      <c r="S30" s="62">
        <v>1</v>
      </c>
      <c r="T30" s="62">
        <v>3</v>
      </c>
      <c r="U30" s="62">
        <v>5</v>
      </c>
      <c r="V30" s="62">
        <v>5</v>
      </c>
      <c r="W30" s="62">
        <v>5</v>
      </c>
      <c r="X30" s="62">
        <v>3</v>
      </c>
      <c r="Y30" s="62">
        <v>5</v>
      </c>
      <c r="Z30" s="62">
        <v>1</v>
      </c>
      <c r="AA30" s="69">
        <v>4</v>
      </c>
    </row>
    <row r="31" spans="2:42" ht="15.6" x14ac:dyDescent="0.25">
      <c r="B31" s="68" t="s">
        <v>86</v>
      </c>
      <c r="C31" s="61">
        <v>4</v>
      </c>
      <c r="D31" s="248">
        <v>5</v>
      </c>
      <c r="E31" s="62">
        <v>1</v>
      </c>
      <c r="F31" s="62">
        <v>3</v>
      </c>
      <c r="G31" s="62">
        <v>3</v>
      </c>
      <c r="H31" s="62">
        <v>4</v>
      </c>
      <c r="I31" s="62">
        <v>5</v>
      </c>
      <c r="J31" s="62">
        <v>1</v>
      </c>
      <c r="K31" s="62">
        <v>5</v>
      </c>
      <c r="L31" s="62">
        <v>5</v>
      </c>
      <c r="M31" s="62">
        <v>5</v>
      </c>
      <c r="N31" s="62">
        <v>4</v>
      </c>
      <c r="O31" s="62">
        <v>4</v>
      </c>
      <c r="P31" s="62">
        <v>5</v>
      </c>
      <c r="Q31" s="62">
        <v>3</v>
      </c>
      <c r="R31" s="62">
        <v>5</v>
      </c>
      <c r="S31" s="62">
        <v>5</v>
      </c>
      <c r="T31" s="62">
        <v>4</v>
      </c>
      <c r="U31" s="62">
        <v>1</v>
      </c>
      <c r="V31" s="62">
        <v>1</v>
      </c>
      <c r="W31" s="62">
        <v>1</v>
      </c>
      <c r="X31" s="62">
        <v>1</v>
      </c>
      <c r="Y31" s="62">
        <v>4</v>
      </c>
      <c r="Z31" s="62">
        <v>5</v>
      </c>
      <c r="AA31" s="69">
        <v>1</v>
      </c>
    </row>
    <row r="32" spans="2:42" ht="15.6" x14ac:dyDescent="0.25">
      <c r="B32" s="68" t="s">
        <v>87</v>
      </c>
      <c r="C32" s="61">
        <v>4</v>
      </c>
      <c r="D32" s="248">
        <v>3</v>
      </c>
      <c r="E32" s="62">
        <v>3</v>
      </c>
      <c r="F32" s="62">
        <v>4</v>
      </c>
      <c r="G32" s="62">
        <v>5</v>
      </c>
      <c r="H32" s="62">
        <v>5</v>
      </c>
      <c r="I32" s="62">
        <v>4</v>
      </c>
      <c r="J32" s="62">
        <v>4</v>
      </c>
      <c r="K32" s="62">
        <v>4</v>
      </c>
      <c r="L32" s="62">
        <v>4</v>
      </c>
      <c r="M32" s="62">
        <v>4</v>
      </c>
      <c r="N32" s="62">
        <v>4</v>
      </c>
      <c r="O32" s="62">
        <v>4</v>
      </c>
      <c r="P32" s="62">
        <v>5</v>
      </c>
      <c r="Q32" s="62">
        <v>5</v>
      </c>
      <c r="R32" s="62">
        <v>2</v>
      </c>
      <c r="S32" s="62">
        <v>4</v>
      </c>
      <c r="T32" s="62">
        <v>4</v>
      </c>
      <c r="U32" s="62">
        <v>5</v>
      </c>
      <c r="V32" s="62">
        <v>5</v>
      </c>
      <c r="W32" s="62">
        <v>3</v>
      </c>
      <c r="X32" s="62">
        <v>2</v>
      </c>
      <c r="Y32" s="62">
        <v>3</v>
      </c>
      <c r="Z32" s="62">
        <v>4</v>
      </c>
      <c r="AA32" s="69">
        <v>3</v>
      </c>
    </row>
    <row r="33" spans="1:42" ht="31.2" x14ac:dyDescent="0.25">
      <c r="B33" s="302" t="s">
        <v>88</v>
      </c>
      <c r="C33" s="61">
        <v>4</v>
      </c>
      <c r="D33" s="248">
        <v>5</v>
      </c>
      <c r="E33" s="62">
        <v>3</v>
      </c>
      <c r="F33" s="62">
        <v>3</v>
      </c>
      <c r="G33" s="62">
        <v>4</v>
      </c>
      <c r="H33" s="62">
        <v>3</v>
      </c>
      <c r="I33" s="62">
        <v>4</v>
      </c>
      <c r="J33" s="62">
        <v>3</v>
      </c>
      <c r="K33" s="62">
        <v>3</v>
      </c>
      <c r="L33" s="62">
        <v>3</v>
      </c>
      <c r="M33" s="62">
        <v>3</v>
      </c>
      <c r="N33" s="62">
        <v>3</v>
      </c>
      <c r="O33" s="62">
        <v>3</v>
      </c>
      <c r="P33" s="62">
        <v>4</v>
      </c>
      <c r="Q33" s="62">
        <v>4</v>
      </c>
      <c r="R33" s="62">
        <v>3</v>
      </c>
      <c r="S33" s="62">
        <v>4</v>
      </c>
      <c r="T33" s="62">
        <v>2</v>
      </c>
      <c r="U33" s="62">
        <v>3</v>
      </c>
      <c r="V33" s="62">
        <v>4</v>
      </c>
      <c r="W33" s="62">
        <v>3</v>
      </c>
      <c r="X33" s="62">
        <v>4</v>
      </c>
      <c r="Y33" s="62">
        <v>4</v>
      </c>
      <c r="Z33" s="62">
        <v>4</v>
      </c>
      <c r="AA33" s="69">
        <v>4</v>
      </c>
    </row>
    <row r="34" spans="1:42" ht="16.2" thickBot="1" x14ac:dyDescent="0.3">
      <c r="B34" s="68" t="s">
        <v>89</v>
      </c>
      <c r="C34" s="61">
        <v>5</v>
      </c>
      <c r="D34" s="253">
        <v>4</v>
      </c>
      <c r="E34" s="72">
        <v>4</v>
      </c>
      <c r="F34" s="72">
        <v>4</v>
      </c>
      <c r="G34" s="72">
        <v>2</v>
      </c>
      <c r="H34" s="72">
        <v>3</v>
      </c>
      <c r="I34" s="72">
        <v>4</v>
      </c>
      <c r="J34" s="72">
        <v>4</v>
      </c>
      <c r="K34" s="72">
        <v>4</v>
      </c>
      <c r="L34" s="72">
        <v>4</v>
      </c>
      <c r="M34" s="72">
        <v>3</v>
      </c>
      <c r="N34" s="72">
        <v>4</v>
      </c>
      <c r="O34" s="72">
        <v>4</v>
      </c>
      <c r="P34" s="72">
        <v>5</v>
      </c>
      <c r="Q34" s="72">
        <v>5</v>
      </c>
      <c r="R34" s="72">
        <v>4</v>
      </c>
      <c r="S34" s="72">
        <v>4</v>
      </c>
      <c r="T34" s="72">
        <v>4</v>
      </c>
      <c r="U34" s="72">
        <v>3</v>
      </c>
      <c r="V34" s="72">
        <v>3</v>
      </c>
      <c r="W34" s="72">
        <v>3</v>
      </c>
      <c r="X34" s="72">
        <v>3</v>
      </c>
      <c r="Y34" s="72">
        <v>3</v>
      </c>
      <c r="Z34" s="72">
        <v>4</v>
      </c>
      <c r="AA34" s="73">
        <v>3</v>
      </c>
    </row>
    <row r="35" spans="1:42" ht="16.2" thickBot="1" x14ac:dyDescent="0.3">
      <c r="B35" s="82" t="s">
        <v>90</v>
      </c>
      <c r="C35" s="81">
        <f>5*(C37+C38+C39+C41+C40)</f>
        <v>80</v>
      </c>
      <c r="D35" s="249">
        <f>+$C41*D41+$C39*D39+$C38*D38+$C37*D37+$C40*D40</f>
        <v>60</v>
      </c>
      <c r="E35" s="83">
        <f t="shared" ref="E35:Z35" si="11">+$C41*E41+$C39*E39+$C38*E38+$C37*E37+$C40*E40</f>
        <v>62</v>
      </c>
      <c r="F35" s="83">
        <f t="shared" si="11"/>
        <v>66</v>
      </c>
      <c r="G35" s="83">
        <f t="shared" si="11"/>
        <v>52</v>
      </c>
      <c r="H35" s="83">
        <f t="shared" si="11"/>
        <v>64</v>
      </c>
      <c r="I35" s="83">
        <f t="shared" si="11"/>
        <v>61</v>
      </c>
      <c r="J35" s="83">
        <f t="shared" si="11"/>
        <v>49</v>
      </c>
      <c r="K35" s="83">
        <f t="shared" si="11"/>
        <v>56</v>
      </c>
      <c r="L35" s="83">
        <f t="shared" si="11"/>
        <v>34</v>
      </c>
      <c r="M35" s="83">
        <f t="shared" si="11"/>
        <v>37</v>
      </c>
      <c r="N35" s="83">
        <f t="shared" si="11"/>
        <v>36</v>
      </c>
      <c r="O35" s="83">
        <f>+$C41*O41+$C39*O39+$C38*O38+$C37*O37+$C40*O40</f>
        <v>39</v>
      </c>
      <c r="P35" s="83">
        <f t="shared" si="11"/>
        <v>61</v>
      </c>
      <c r="Q35" s="83">
        <f t="shared" si="11"/>
        <v>46</v>
      </c>
      <c r="R35" s="83">
        <f t="shared" si="11"/>
        <v>63</v>
      </c>
      <c r="S35" s="83">
        <f t="shared" si="11"/>
        <v>40</v>
      </c>
      <c r="T35" s="83"/>
      <c r="U35" s="83">
        <f t="shared" si="11"/>
        <v>63</v>
      </c>
      <c r="V35" s="83">
        <f t="shared" si="11"/>
        <v>66</v>
      </c>
      <c r="W35" s="83">
        <f t="shared" si="11"/>
        <v>51</v>
      </c>
      <c r="X35" s="83">
        <f>+$C41*X41+$C39*X39+$C38*X38+$C37*X37+$C40*X40</f>
        <v>38</v>
      </c>
      <c r="Y35" s="83">
        <f t="shared" si="11"/>
        <v>47</v>
      </c>
      <c r="Z35" s="83">
        <f t="shared" si="11"/>
        <v>35</v>
      </c>
      <c r="AA35" s="250">
        <f>+$C41*AA41+$C39*AA39+$C38*AA38+$C37*AA37+$C40*AA40</f>
        <v>48</v>
      </c>
    </row>
    <row r="36" spans="1:42" ht="15.6" x14ac:dyDescent="0.25">
      <c r="B36" s="89"/>
      <c r="C36" s="80"/>
      <c r="D36" s="251">
        <f>+D35/$C35</f>
        <v>0.75</v>
      </c>
      <c r="E36" s="90">
        <f t="shared" ref="E36:Z36" si="12">+E35/$C35</f>
        <v>0.77500000000000002</v>
      </c>
      <c r="F36" s="90">
        <f t="shared" si="12"/>
        <v>0.82499999999999996</v>
      </c>
      <c r="G36" s="90">
        <f t="shared" si="12"/>
        <v>0.65</v>
      </c>
      <c r="H36" s="90">
        <f t="shared" si="12"/>
        <v>0.8</v>
      </c>
      <c r="I36" s="90">
        <f t="shared" si="12"/>
        <v>0.76249999999999996</v>
      </c>
      <c r="J36" s="90">
        <f t="shared" si="12"/>
        <v>0.61250000000000004</v>
      </c>
      <c r="K36" s="90">
        <f t="shared" si="12"/>
        <v>0.7</v>
      </c>
      <c r="L36" s="90">
        <f t="shared" si="12"/>
        <v>0.42499999999999999</v>
      </c>
      <c r="M36" s="90">
        <f t="shared" si="12"/>
        <v>0.46250000000000002</v>
      </c>
      <c r="N36" s="90">
        <f t="shared" si="12"/>
        <v>0.45</v>
      </c>
      <c r="O36" s="90">
        <f>+O35/$C35</f>
        <v>0.48749999999999999</v>
      </c>
      <c r="P36" s="90">
        <f t="shared" si="12"/>
        <v>0.76249999999999996</v>
      </c>
      <c r="Q36" s="90">
        <f t="shared" si="12"/>
        <v>0.57499999999999996</v>
      </c>
      <c r="R36" s="90">
        <f t="shared" si="12"/>
        <v>0.78749999999999998</v>
      </c>
      <c r="S36" s="90">
        <f t="shared" si="12"/>
        <v>0.5</v>
      </c>
      <c r="T36" s="90"/>
      <c r="U36" s="90">
        <f t="shared" si="12"/>
        <v>0.78749999999999998</v>
      </c>
      <c r="V36" s="90">
        <f t="shared" si="12"/>
        <v>0.82499999999999996</v>
      </c>
      <c r="W36" s="90">
        <f t="shared" si="12"/>
        <v>0.63749999999999996</v>
      </c>
      <c r="X36" s="90">
        <f>+X35/$C35</f>
        <v>0.47499999999999998</v>
      </c>
      <c r="Y36" s="90">
        <f t="shared" si="12"/>
        <v>0.58750000000000002</v>
      </c>
      <c r="Z36" s="90">
        <f t="shared" si="12"/>
        <v>0.4375</v>
      </c>
      <c r="AA36" s="252">
        <f>+AA35/$C35</f>
        <v>0.6</v>
      </c>
    </row>
    <row r="37" spans="1:42" ht="32.85" customHeight="1" x14ac:dyDescent="0.25">
      <c r="B37" s="68" t="s">
        <v>91</v>
      </c>
      <c r="C37" s="63">
        <v>3</v>
      </c>
      <c r="D37" s="248">
        <v>4</v>
      </c>
      <c r="E37" s="62">
        <v>3</v>
      </c>
      <c r="F37" s="62">
        <v>3</v>
      </c>
      <c r="G37" s="62">
        <v>5</v>
      </c>
      <c r="H37" s="62">
        <v>5</v>
      </c>
      <c r="I37" s="62">
        <v>4</v>
      </c>
      <c r="J37" s="62">
        <v>3</v>
      </c>
      <c r="K37" s="62">
        <v>3</v>
      </c>
      <c r="L37" s="62">
        <v>2</v>
      </c>
      <c r="M37" s="62">
        <v>3</v>
      </c>
      <c r="N37" s="62">
        <v>3</v>
      </c>
      <c r="O37" s="62">
        <v>2</v>
      </c>
      <c r="P37" s="62">
        <v>5</v>
      </c>
      <c r="Q37" s="62">
        <v>2</v>
      </c>
      <c r="R37" s="62">
        <v>4</v>
      </c>
      <c r="S37" s="62">
        <v>3</v>
      </c>
      <c r="T37" s="62">
        <v>2</v>
      </c>
      <c r="U37" s="62">
        <v>4</v>
      </c>
      <c r="V37" s="62">
        <v>4</v>
      </c>
      <c r="W37" s="62">
        <v>2</v>
      </c>
      <c r="X37" s="62">
        <v>2</v>
      </c>
      <c r="Y37" s="62">
        <v>2</v>
      </c>
      <c r="Z37" s="62">
        <v>2</v>
      </c>
      <c r="AA37" s="69">
        <v>3</v>
      </c>
      <c r="AB37" s="3">
        <f>+J37*$C37</f>
        <v>9</v>
      </c>
      <c r="AC37" s="3" t="e">
        <f>+#REF!*$C37</f>
        <v>#REF!</v>
      </c>
      <c r="AD37" s="3" t="e">
        <f>+#REF!*$C37</f>
        <v>#REF!</v>
      </c>
      <c r="AE37" s="3">
        <f t="shared" ref="AE37:AF39" si="13">+H37*$C37</f>
        <v>15</v>
      </c>
      <c r="AF37" s="3">
        <f t="shared" si="13"/>
        <v>12</v>
      </c>
      <c r="AG37" s="3">
        <f t="shared" ref="AG37:AH39" si="14">+E37*$C37</f>
        <v>9</v>
      </c>
      <c r="AH37" s="3">
        <f t="shared" si="14"/>
        <v>9</v>
      </c>
      <c r="AI37" s="3" t="e">
        <f>+#REF!*$C37</f>
        <v>#REF!</v>
      </c>
      <c r="AJ37" s="3">
        <f>+R37*$C37</f>
        <v>12</v>
      </c>
      <c r="AK37" s="3">
        <f>+K37*$C37</f>
        <v>9</v>
      </c>
      <c r="AL37" s="3">
        <f>+N37*$C37</f>
        <v>9</v>
      </c>
      <c r="AM37" s="3" t="e">
        <f>+#REF!*$C37</f>
        <v>#REF!</v>
      </c>
      <c r="AN37" s="3" t="e">
        <f>+#REF!*$C37</f>
        <v>#REF!</v>
      </c>
      <c r="AO37" s="3" t="e">
        <f>+#REF!*$C37</f>
        <v>#REF!</v>
      </c>
      <c r="AP37" s="3" t="e">
        <f>+#REF!*$C37</f>
        <v>#REF!</v>
      </c>
    </row>
    <row r="38" spans="1:42" ht="15.6" x14ac:dyDescent="0.25">
      <c r="A38" s="59" t="s">
        <v>92</v>
      </c>
      <c r="B38" s="68" t="s">
        <v>93</v>
      </c>
      <c r="C38" s="61">
        <v>3</v>
      </c>
      <c r="D38" s="248">
        <v>2</v>
      </c>
      <c r="E38" s="62">
        <v>5</v>
      </c>
      <c r="F38" s="62">
        <v>5</v>
      </c>
      <c r="G38" s="62">
        <v>5</v>
      </c>
      <c r="H38" s="62">
        <v>5</v>
      </c>
      <c r="I38" s="62">
        <v>5</v>
      </c>
      <c r="J38" s="62">
        <v>4</v>
      </c>
      <c r="K38" s="62">
        <v>3</v>
      </c>
      <c r="L38" s="62">
        <v>2</v>
      </c>
      <c r="M38" s="62">
        <v>2</v>
      </c>
      <c r="N38" s="62">
        <v>3</v>
      </c>
      <c r="O38" s="62">
        <v>3</v>
      </c>
      <c r="P38" s="62">
        <v>4</v>
      </c>
      <c r="Q38" s="62">
        <v>2</v>
      </c>
      <c r="R38" s="62">
        <v>3</v>
      </c>
      <c r="S38" s="62">
        <v>3</v>
      </c>
      <c r="T38" s="62">
        <v>3</v>
      </c>
      <c r="U38" s="62">
        <v>3</v>
      </c>
      <c r="V38" s="62">
        <v>4</v>
      </c>
      <c r="W38" s="62">
        <v>3</v>
      </c>
      <c r="X38" s="62">
        <v>2</v>
      </c>
      <c r="Y38" s="62">
        <v>3</v>
      </c>
      <c r="Z38" s="62">
        <v>3</v>
      </c>
      <c r="AA38" s="69">
        <v>3</v>
      </c>
      <c r="AB38" s="3">
        <f>+J38*$C38</f>
        <v>12</v>
      </c>
      <c r="AC38" s="3" t="e">
        <f>+#REF!*$C38</f>
        <v>#REF!</v>
      </c>
      <c r="AD38" s="3" t="e">
        <f>+#REF!*$C38</f>
        <v>#REF!</v>
      </c>
      <c r="AE38" s="3">
        <f t="shared" si="13"/>
        <v>15</v>
      </c>
      <c r="AF38" s="3">
        <f t="shared" si="13"/>
        <v>15</v>
      </c>
      <c r="AG38" s="3">
        <f t="shared" si="14"/>
        <v>15</v>
      </c>
      <c r="AH38" s="3">
        <f t="shared" si="14"/>
        <v>15</v>
      </c>
      <c r="AI38" s="3" t="e">
        <f>+#REF!*$C38</f>
        <v>#REF!</v>
      </c>
      <c r="AJ38" s="3">
        <f>+R38*$C38</f>
        <v>9</v>
      </c>
      <c r="AK38" s="3">
        <f>+K38*$C38</f>
        <v>9</v>
      </c>
      <c r="AL38" s="3">
        <f>+N38*$C38</f>
        <v>9</v>
      </c>
      <c r="AM38" s="3" t="e">
        <f>+#REF!*$C38</f>
        <v>#REF!</v>
      </c>
      <c r="AN38" s="3" t="e">
        <f>+#REF!*$C38</f>
        <v>#REF!</v>
      </c>
      <c r="AO38" s="3" t="e">
        <f>+#REF!*$C38</f>
        <v>#REF!</v>
      </c>
      <c r="AP38" s="3" t="e">
        <f>+#REF!*$C38</f>
        <v>#REF!</v>
      </c>
    </row>
    <row r="39" spans="1:42" ht="15.6" x14ac:dyDescent="0.25">
      <c r="B39" s="68" t="s">
        <v>94</v>
      </c>
      <c r="C39" s="61">
        <v>2</v>
      </c>
      <c r="D39" s="248">
        <v>5</v>
      </c>
      <c r="E39" s="62">
        <v>5</v>
      </c>
      <c r="F39" s="62">
        <v>5</v>
      </c>
      <c r="G39" s="62">
        <v>3</v>
      </c>
      <c r="H39" s="62">
        <v>5</v>
      </c>
      <c r="I39" s="62">
        <v>5</v>
      </c>
      <c r="J39" s="62">
        <v>4</v>
      </c>
      <c r="K39" s="62">
        <v>5</v>
      </c>
      <c r="L39" s="62">
        <v>1</v>
      </c>
      <c r="M39" s="62">
        <v>1</v>
      </c>
      <c r="N39" s="62">
        <v>1</v>
      </c>
      <c r="O39" s="62">
        <v>4</v>
      </c>
      <c r="P39" s="62">
        <v>5</v>
      </c>
      <c r="Q39" s="62">
        <v>5</v>
      </c>
      <c r="R39" s="62">
        <v>5</v>
      </c>
      <c r="S39" s="62">
        <v>3</v>
      </c>
      <c r="T39" s="62">
        <v>3</v>
      </c>
      <c r="U39" s="62">
        <v>5</v>
      </c>
      <c r="V39" s="62">
        <v>5</v>
      </c>
      <c r="W39" s="62">
        <v>4</v>
      </c>
      <c r="X39" s="62">
        <v>3</v>
      </c>
      <c r="Y39" s="62">
        <v>4</v>
      </c>
      <c r="Z39" s="62">
        <v>2</v>
      </c>
      <c r="AA39" s="69">
        <v>3</v>
      </c>
      <c r="AB39" s="3">
        <f>+J39*$C39</f>
        <v>8</v>
      </c>
      <c r="AC39" s="3" t="e">
        <f>+#REF!*$C39</f>
        <v>#REF!</v>
      </c>
      <c r="AD39" s="3" t="e">
        <f>+#REF!*$C39</f>
        <v>#REF!</v>
      </c>
      <c r="AE39" s="3">
        <f t="shared" si="13"/>
        <v>10</v>
      </c>
      <c r="AF39" s="3">
        <f t="shared" si="13"/>
        <v>10</v>
      </c>
      <c r="AG39" s="3">
        <f t="shared" si="14"/>
        <v>10</v>
      </c>
      <c r="AH39" s="3">
        <f t="shared" si="14"/>
        <v>10</v>
      </c>
      <c r="AI39" s="3" t="e">
        <f>+#REF!*$C39</f>
        <v>#REF!</v>
      </c>
      <c r="AJ39" s="3">
        <f>+R39*$C39</f>
        <v>10</v>
      </c>
      <c r="AK39" s="3">
        <f>+K39*$C39</f>
        <v>10</v>
      </c>
      <c r="AL39" s="3">
        <f>+N39*$C39</f>
        <v>2</v>
      </c>
      <c r="AM39" s="3" t="e">
        <f>+#REF!*$C39</f>
        <v>#REF!</v>
      </c>
      <c r="AN39" s="3" t="e">
        <f>+#REF!*$C39</f>
        <v>#REF!</v>
      </c>
      <c r="AO39" s="3" t="e">
        <f>+#REF!*$C39</f>
        <v>#REF!</v>
      </c>
      <c r="AP39" s="3" t="e">
        <f>+#REF!*$C39</f>
        <v>#REF!</v>
      </c>
    </row>
    <row r="40" spans="1:42" ht="31.2" x14ac:dyDescent="0.25">
      <c r="B40" s="68" t="s">
        <v>95</v>
      </c>
      <c r="C40" s="61">
        <v>4</v>
      </c>
      <c r="D40" s="248">
        <v>5</v>
      </c>
      <c r="E40" s="62">
        <v>4</v>
      </c>
      <c r="F40" s="62">
        <v>4</v>
      </c>
      <c r="G40" s="62">
        <v>1</v>
      </c>
      <c r="H40" s="62">
        <v>3</v>
      </c>
      <c r="I40" s="62">
        <v>3</v>
      </c>
      <c r="J40" s="62">
        <v>3</v>
      </c>
      <c r="K40" s="62">
        <v>4</v>
      </c>
      <c r="L40" s="62">
        <v>3</v>
      </c>
      <c r="M40" s="62">
        <v>3</v>
      </c>
      <c r="N40" s="62">
        <v>2</v>
      </c>
      <c r="O40" s="62">
        <v>2</v>
      </c>
      <c r="P40" s="62">
        <v>3</v>
      </c>
      <c r="Q40" s="62">
        <v>3</v>
      </c>
      <c r="R40" s="62">
        <v>5</v>
      </c>
      <c r="S40" s="62">
        <v>3</v>
      </c>
      <c r="T40" s="62">
        <v>3</v>
      </c>
      <c r="U40" s="62">
        <v>4</v>
      </c>
      <c r="V40" s="62">
        <v>4</v>
      </c>
      <c r="W40" s="62">
        <v>4</v>
      </c>
      <c r="X40" s="62">
        <v>2</v>
      </c>
      <c r="Y40" s="62">
        <v>3</v>
      </c>
      <c r="Z40" s="62">
        <v>2</v>
      </c>
      <c r="AA40" s="69">
        <v>4</v>
      </c>
    </row>
    <row r="41" spans="1:42" ht="16.2" thickBot="1" x14ac:dyDescent="0.3">
      <c r="B41" s="68" t="s">
        <v>96</v>
      </c>
      <c r="C41" s="61">
        <v>4</v>
      </c>
      <c r="D41" s="253">
        <v>3</v>
      </c>
      <c r="E41" s="72">
        <v>3</v>
      </c>
      <c r="F41" s="72">
        <v>4</v>
      </c>
      <c r="G41" s="72">
        <v>3</v>
      </c>
      <c r="H41" s="72">
        <v>3</v>
      </c>
      <c r="I41" s="72">
        <v>3</v>
      </c>
      <c r="J41" s="72">
        <v>2</v>
      </c>
      <c r="K41" s="72">
        <v>3</v>
      </c>
      <c r="L41" s="72">
        <v>2</v>
      </c>
      <c r="M41" s="72">
        <v>2</v>
      </c>
      <c r="N41" s="72">
        <v>2</v>
      </c>
      <c r="O41" s="72">
        <v>2</v>
      </c>
      <c r="P41" s="72">
        <v>3</v>
      </c>
      <c r="Q41" s="72">
        <v>3</v>
      </c>
      <c r="R41" s="72">
        <v>3</v>
      </c>
      <c r="S41" s="72">
        <v>1</v>
      </c>
      <c r="T41" s="72">
        <v>2</v>
      </c>
      <c r="U41" s="72">
        <v>4</v>
      </c>
      <c r="V41" s="72">
        <v>4</v>
      </c>
      <c r="W41" s="72">
        <v>3</v>
      </c>
      <c r="X41" s="72">
        <v>3</v>
      </c>
      <c r="Y41" s="72">
        <v>3</v>
      </c>
      <c r="Z41" s="72">
        <v>2</v>
      </c>
      <c r="AA41" s="73">
        <v>2</v>
      </c>
      <c r="AB41" s="3">
        <f>+J41*$C41</f>
        <v>8</v>
      </c>
      <c r="AC41" s="3" t="e">
        <f>+#REF!*$C41</f>
        <v>#REF!</v>
      </c>
      <c r="AD41" s="3" t="e">
        <f>+#REF!*$C41</f>
        <v>#REF!</v>
      </c>
      <c r="AE41" s="3">
        <f>+H41*$C41</f>
        <v>12</v>
      </c>
      <c r="AF41" s="3">
        <f>+I41*$C41</f>
        <v>12</v>
      </c>
      <c r="AG41" s="3">
        <f>+E41*$C41</f>
        <v>12</v>
      </c>
      <c r="AH41" s="3">
        <f>+F41*$C41</f>
        <v>16</v>
      </c>
      <c r="AI41" s="3" t="e">
        <f>+#REF!*$C41</f>
        <v>#REF!</v>
      </c>
      <c r="AJ41" s="3">
        <f>+R41*$C41</f>
        <v>12</v>
      </c>
      <c r="AK41" s="3">
        <f>+K41*$C41</f>
        <v>12</v>
      </c>
      <c r="AL41" s="3">
        <f>+N41*$C41</f>
        <v>8</v>
      </c>
      <c r="AM41" s="3" t="e">
        <f>+#REF!*$C41</f>
        <v>#REF!</v>
      </c>
      <c r="AO41" s="3" t="e">
        <f>+#REF!*$C41</f>
        <v>#REF!</v>
      </c>
      <c r="AP41" s="3" t="e">
        <f>+#REF!*$C41</f>
        <v>#REF!</v>
      </c>
    </row>
    <row r="42" spans="1:42" ht="16.2" thickBot="1" x14ac:dyDescent="0.3">
      <c r="B42" s="82" t="s">
        <v>97</v>
      </c>
      <c r="C42" s="81">
        <f>5*(+C45+C44+C46)</f>
        <v>60</v>
      </c>
      <c r="D42" s="249">
        <f>+$C45*D45+$C44*D44+$C46*D46</f>
        <v>60</v>
      </c>
      <c r="E42" s="83">
        <f t="shared" ref="E42:Z42" si="15">+$C45*E45+$C44*E44+$C46*E46</f>
        <v>60</v>
      </c>
      <c r="F42" s="83">
        <f t="shared" si="15"/>
        <v>60</v>
      </c>
      <c r="G42" s="83">
        <f t="shared" si="15"/>
        <v>12</v>
      </c>
      <c r="H42" s="83">
        <f t="shared" si="15"/>
        <v>16</v>
      </c>
      <c r="I42" s="83">
        <f t="shared" si="15"/>
        <v>52</v>
      </c>
      <c r="J42" s="83">
        <f t="shared" si="15"/>
        <v>48</v>
      </c>
      <c r="K42" s="83">
        <f t="shared" si="15"/>
        <v>44</v>
      </c>
      <c r="L42" s="83">
        <f t="shared" si="15"/>
        <v>16</v>
      </c>
      <c r="M42" s="83">
        <f t="shared" si="15"/>
        <v>24</v>
      </c>
      <c r="N42" s="83">
        <f t="shared" si="15"/>
        <v>40</v>
      </c>
      <c r="O42" s="83">
        <f>+$C45*O45+$C44*O44+$C46*O46</f>
        <v>40</v>
      </c>
      <c r="P42" s="83">
        <f t="shared" si="15"/>
        <v>56</v>
      </c>
      <c r="Q42" s="83">
        <f t="shared" si="15"/>
        <v>44</v>
      </c>
      <c r="R42" s="83">
        <f t="shared" si="15"/>
        <v>44</v>
      </c>
      <c r="S42" s="83">
        <f t="shared" si="15"/>
        <v>28</v>
      </c>
      <c r="T42" s="83">
        <f>+$C45*T45+$C44*T44+$C46*T46</f>
        <v>24</v>
      </c>
      <c r="U42" s="83">
        <f t="shared" si="15"/>
        <v>56</v>
      </c>
      <c r="V42" s="83">
        <f t="shared" si="15"/>
        <v>56</v>
      </c>
      <c r="W42" s="83">
        <f t="shared" si="15"/>
        <v>52</v>
      </c>
      <c r="X42" s="83">
        <f>+$C45*X45+$C44*X44+$C46*X46</f>
        <v>32</v>
      </c>
      <c r="Y42" s="83">
        <f t="shared" si="15"/>
        <v>48</v>
      </c>
      <c r="Z42" s="83">
        <f t="shared" si="15"/>
        <v>40</v>
      </c>
      <c r="AA42" s="250">
        <f>+$C45*AA45+$C44*AA44+$C46*AA46</f>
        <v>44</v>
      </c>
    </row>
    <row r="43" spans="1:42" ht="15.6" x14ac:dyDescent="0.25">
      <c r="B43" s="89"/>
      <c r="C43" s="80"/>
      <c r="D43" s="251">
        <f>+D42/$C42</f>
        <v>1</v>
      </c>
      <c r="E43" s="90">
        <f t="shared" ref="E43:M43" si="16">+E42/$C42</f>
        <v>1</v>
      </c>
      <c r="F43" s="90">
        <f t="shared" si="16"/>
        <v>1</v>
      </c>
      <c r="G43" s="90">
        <f t="shared" si="16"/>
        <v>0.2</v>
      </c>
      <c r="H43" s="90">
        <f t="shared" si="16"/>
        <v>0.26666666666666666</v>
      </c>
      <c r="I43" s="90">
        <f t="shared" si="16"/>
        <v>0.8666666666666667</v>
      </c>
      <c r="J43" s="90">
        <f t="shared" si="16"/>
        <v>0.8</v>
      </c>
      <c r="K43" s="90">
        <f t="shared" si="16"/>
        <v>0.73333333333333328</v>
      </c>
      <c r="L43" s="90">
        <f t="shared" si="16"/>
        <v>0.26666666666666666</v>
      </c>
      <c r="M43" s="90">
        <f t="shared" si="16"/>
        <v>0.4</v>
      </c>
      <c r="N43" s="90">
        <f t="shared" ref="N43:Z43" si="17">+N42/$C42</f>
        <v>0.66666666666666663</v>
      </c>
      <c r="O43" s="90">
        <f>+O42/$C42</f>
        <v>0.66666666666666663</v>
      </c>
      <c r="P43" s="90">
        <f t="shared" si="17"/>
        <v>0.93333333333333335</v>
      </c>
      <c r="Q43" s="90">
        <f t="shared" si="17"/>
        <v>0.73333333333333328</v>
      </c>
      <c r="R43" s="90">
        <f t="shared" si="17"/>
        <v>0.73333333333333328</v>
      </c>
      <c r="S43" s="90">
        <f t="shared" si="17"/>
        <v>0.46666666666666667</v>
      </c>
      <c r="T43" s="90">
        <f>+T42/$C42</f>
        <v>0.4</v>
      </c>
      <c r="U43" s="90">
        <f t="shared" si="17"/>
        <v>0.93333333333333335</v>
      </c>
      <c r="V43" s="90">
        <f t="shared" si="17"/>
        <v>0.93333333333333335</v>
      </c>
      <c r="W43" s="90">
        <f t="shared" si="17"/>
        <v>0.8666666666666667</v>
      </c>
      <c r="X43" s="90">
        <f>+X42/$C42</f>
        <v>0.53333333333333333</v>
      </c>
      <c r="Y43" s="90">
        <f t="shared" si="17"/>
        <v>0.8</v>
      </c>
      <c r="Z43" s="90">
        <f t="shared" si="17"/>
        <v>0.66666666666666663</v>
      </c>
      <c r="AA43" s="252">
        <f>+AA42/$C42</f>
        <v>0.73333333333333328</v>
      </c>
    </row>
    <row r="44" spans="1:42" ht="15.6" x14ac:dyDescent="0.25">
      <c r="A44" t="s">
        <v>98</v>
      </c>
      <c r="B44" s="302" t="s">
        <v>99</v>
      </c>
      <c r="C44" s="61">
        <v>4</v>
      </c>
      <c r="D44" s="248">
        <v>5</v>
      </c>
      <c r="E44" s="62">
        <v>5</v>
      </c>
      <c r="F44" s="62">
        <v>5</v>
      </c>
      <c r="G44" s="62">
        <v>1</v>
      </c>
      <c r="H44" s="62">
        <v>1</v>
      </c>
      <c r="I44" s="62">
        <v>5</v>
      </c>
      <c r="J44" s="62">
        <v>4</v>
      </c>
      <c r="K44" s="62">
        <v>4</v>
      </c>
      <c r="L44" s="62">
        <v>1</v>
      </c>
      <c r="M44" s="62">
        <v>1</v>
      </c>
      <c r="N44" s="62">
        <v>3</v>
      </c>
      <c r="O44" s="62">
        <v>3</v>
      </c>
      <c r="P44" s="62">
        <v>4</v>
      </c>
      <c r="Q44" s="62">
        <v>5</v>
      </c>
      <c r="R44" s="62">
        <v>5</v>
      </c>
      <c r="S44" s="62">
        <v>3</v>
      </c>
      <c r="T44" s="62">
        <v>1</v>
      </c>
      <c r="U44" s="62">
        <v>5</v>
      </c>
      <c r="V44" s="62">
        <v>5</v>
      </c>
      <c r="W44" s="62">
        <v>4</v>
      </c>
      <c r="X44" s="62">
        <v>1</v>
      </c>
      <c r="Y44" s="62">
        <v>4</v>
      </c>
      <c r="Z44" s="62">
        <v>3</v>
      </c>
      <c r="AA44" s="69">
        <v>1</v>
      </c>
      <c r="AB44" s="3">
        <f>+J44*$C44</f>
        <v>16</v>
      </c>
      <c r="AC44" s="3" t="e">
        <f>+#REF!*$C44</f>
        <v>#REF!</v>
      </c>
      <c r="AD44" s="3" t="e">
        <f>+#REF!*$C44</f>
        <v>#REF!</v>
      </c>
      <c r="AE44" s="3">
        <f>+H44*$C44</f>
        <v>4</v>
      </c>
      <c r="AF44" s="3">
        <f>+I44*$C44</f>
        <v>20</v>
      </c>
      <c r="AG44" s="3">
        <f>+E44*$C44</f>
        <v>20</v>
      </c>
      <c r="AH44" s="3">
        <f>+F44*$C44</f>
        <v>20</v>
      </c>
      <c r="AI44" s="3" t="e">
        <f>+#REF!*$C44</f>
        <v>#REF!</v>
      </c>
      <c r="AJ44" s="3">
        <f>+R44*$C44</f>
        <v>20</v>
      </c>
      <c r="AK44" s="3">
        <f>+K44*$C44</f>
        <v>16</v>
      </c>
      <c r="AL44" s="3">
        <f>+N44*$C44</f>
        <v>12</v>
      </c>
      <c r="AM44" s="3" t="e">
        <f>+#REF!*$C44</f>
        <v>#REF!</v>
      </c>
      <c r="AN44" s="3" t="e">
        <f>+#REF!*$C44</f>
        <v>#REF!</v>
      </c>
      <c r="AO44" s="3" t="e">
        <f>+#REF!*$C44</f>
        <v>#REF!</v>
      </c>
      <c r="AP44" s="3" t="e">
        <f>+#REF!*$C44</f>
        <v>#REF!</v>
      </c>
    </row>
    <row r="45" spans="1:42" ht="15.6" x14ac:dyDescent="0.25">
      <c r="A45" t="s">
        <v>100</v>
      </c>
      <c r="B45" s="68" t="s">
        <v>101</v>
      </c>
      <c r="C45" s="61">
        <v>4</v>
      </c>
      <c r="D45" s="248">
        <v>5</v>
      </c>
      <c r="E45" s="62">
        <v>5</v>
      </c>
      <c r="F45" s="62">
        <v>5</v>
      </c>
      <c r="G45" s="62">
        <v>1</v>
      </c>
      <c r="H45" s="62">
        <v>1</v>
      </c>
      <c r="I45" s="62">
        <v>4</v>
      </c>
      <c r="J45" s="62">
        <v>5</v>
      </c>
      <c r="K45" s="62">
        <v>5</v>
      </c>
      <c r="L45" s="62">
        <v>1</v>
      </c>
      <c r="M45" s="62">
        <v>1</v>
      </c>
      <c r="N45" s="62">
        <v>4</v>
      </c>
      <c r="O45" s="62">
        <v>4</v>
      </c>
      <c r="P45" s="62">
        <v>5</v>
      </c>
      <c r="Q45" s="62">
        <v>5</v>
      </c>
      <c r="R45" s="62">
        <v>5</v>
      </c>
      <c r="S45" s="62">
        <v>3</v>
      </c>
      <c r="T45" s="62">
        <v>2</v>
      </c>
      <c r="U45" s="62">
        <v>5</v>
      </c>
      <c r="V45" s="62">
        <v>5</v>
      </c>
      <c r="W45" s="62">
        <v>5</v>
      </c>
      <c r="X45" s="62">
        <v>5</v>
      </c>
      <c r="Y45" s="62">
        <v>4</v>
      </c>
      <c r="Z45" s="62">
        <v>5</v>
      </c>
      <c r="AA45" s="69">
        <v>5</v>
      </c>
      <c r="AB45" s="3">
        <f>+J45*$C45</f>
        <v>20</v>
      </c>
      <c r="AC45" s="3" t="e">
        <f>+#REF!*$C45</f>
        <v>#REF!</v>
      </c>
      <c r="AD45" s="3" t="e">
        <f>+#REF!*$C45</f>
        <v>#REF!</v>
      </c>
      <c r="AE45" s="3">
        <f>+H45*$C45</f>
        <v>4</v>
      </c>
      <c r="AF45" s="3">
        <f>+I45*$C45</f>
        <v>16</v>
      </c>
      <c r="AG45" s="3">
        <f>+E45*$C45</f>
        <v>20</v>
      </c>
      <c r="AH45" s="3">
        <f>+F45*$C45</f>
        <v>20</v>
      </c>
      <c r="AI45" s="3" t="e">
        <f>+#REF!*$C45</f>
        <v>#REF!</v>
      </c>
      <c r="AJ45" s="3">
        <f>+R45*$C45</f>
        <v>20</v>
      </c>
      <c r="AK45" s="3">
        <f>+K45*$C45</f>
        <v>20</v>
      </c>
      <c r="AL45" s="3">
        <f>+N45*$C45</f>
        <v>16</v>
      </c>
      <c r="AM45" s="3" t="e">
        <f>+#REF!*$C45</f>
        <v>#REF!</v>
      </c>
      <c r="AN45" s="3" t="e">
        <f>+#REF!*$C45</f>
        <v>#REF!</v>
      </c>
      <c r="AO45" s="3" t="e">
        <f>+#REF!*$C45</f>
        <v>#REF!</v>
      </c>
      <c r="AP45" s="3" t="e">
        <f>+#REF!*$C45</f>
        <v>#REF!</v>
      </c>
    </row>
    <row r="46" spans="1:42" ht="16.2" thickBot="1" x14ac:dyDescent="0.3">
      <c r="B46" s="68" t="s">
        <v>102</v>
      </c>
      <c r="C46" s="61">
        <v>4</v>
      </c>
      <c r="D46" s="253">
        <v>5</v>
      </c>
      <c r="E46" s="72">
        <v>5</v>
      </c>
      <c r="F46" s="72">
        <v>5</v>
      </c>
      <c r="G46" s="72">
        <v>1</v>
      </c>
      <c r="H46" s="72">
        <v>2</v>
      </c>
      <c r="I46" s="72">
        <v>4</v>
      </c>
      <c r="J46" s="72">
        <v>3</v>
      </c>
      <c r="K46" s="72">
        <v>2</v>
      </c>
      <c r="L46" s="72">
        <v>2</v>
      </c>
      <c r="M46" s="72">
        <v>4</v>
      </c>
      <c r="N46" s="72">
        <v>3</v>
      </c>
      <c r="O46" s="72">
        <v>3</v>
      </c>
      <c r="P46" s="72">
        <v>5</v>
      </c>
      <c r="Q46" s="72">
        <v>1</v>
      </c>
      <c r="R46" s="72">
        <v>1</v>
      </c>
      <c r="S46" s="72">
        <v>1</v>
      </c>
      <c r="T46" s="72">
        <v>3</v>
      </c>
      <c r="U46" s="72">
        <v>4</v>
      </c>
      <c r="V46" s="72">
        <v>4</v>
      </c>
      <c r="W46" s="72">
        <v>4</v>
      </c>
      <c r="X46" s="72">
        <v>2</v>
      </c>
      <c r="Y46" s="72">
        <v>4</v>
      </c>
      <c r="Z46" s="72">
        <v>2</v>
      </c>
      <c r="AA46" s="73">
        <v>5</v>
      </c>
    </row>
    <row r="47" spans="1:42" ht="16.2" thickBot="1" x14ac:dyDescent="0.3">
      <c r="B47" s="82" t="s">
        <v>103</v>
      </c>
      <c r="C47" s="81">
        <f>5*(C49+C50+C51)</f>
        <v>70</v>
      </c>
      <c r="D47" s="249">
        <f>+$C49*D49+$C50*D50+$C51*D51</f>
        <v>70</v>
      </c>
      <c r="E47" s="83">
        <f t="shared" ref="E47:Z47" si="18">+$C49*E49+$C50*E50+$C51*E51</f>
        <v>56</v>
      </c>
      <c r="F47" s="83">
        <f t="shared" si="18"/>
        <v>56</v>
      </c>
      <c r="G47" s="83">
        <f t="shared" si="18"/>
        <v>24</v>
      </c>
      <c r="H47" s="83">
        <f t="shared" si="18"/>
        <v>39</v>
      </c>
      <c r="I47" s="83">
        <f t="shared" si="18"/>
        <v>43</v>
      </c>
      <c r="J47" s="83">
        <f t="shared" si="18"/>
        <v>61</v>
      </c>
      <c r="K47" s="83">
        <f t="shared" si="18"/>
        <v>53</v>
      </c>
      <c r="L47" s="83">
        <f t="shared" si="18"/>
        <v>36</v>
      </c>
      <c r="M47" s="83">
        <f t="shared" si="18"/>
        <v>36</v>
      </c>
      <c r="N47" s="83">
        <f t="shared" si="18"/>
        <v>38</v>
      </c>
      <c r="O47" s="83">
        <f>+$C49*O49+$C50*O50+$C51*O51</f>
        <v>43</v>
      </c>
      <c r="P47" s="83">
        <f t="shared" si="18"/>
        <v>52</v>
      </c>
      <c r="Q47" s="83">
        <f t="shared" si="18"/>
        <v>56</v>
      </c>
      <c r="R47" s="83">
        <f t="shared" si="18"/>
        <v>56</v>
      </c>
      <c r="S47" s="83">
        <f t="shared" si="18"/>
        <v>32</v>
      </c>
      <c r="T47" s="83">
        <f>+$C49*T49+$C50*T50+$C51*T51</f>
        <v>51</v>
      </c>
      <c r="U47" s="83">
        <f t="shared" si="18"/>
        <v>66</v>
      </c>
      <c r="V47" s="83">
        <f t="shared" si="18"/>
        <v>66</v>
      </c>
      <c r="W47" s="83">
        <f t="shared" si="18"/>
        <v>51</v>
      </c>
      <c r="X47" s="83">
        <f>+$C49*X49+$C50*X50+$C51*X51</f>
        <v>32</v>
      </c>
      <c r="Y47" s="83">
        <f t="shared" si="18"/>
        <v>46</v>
      </c>
      <c r="Z47" s="83">
        <f t="shared" si="18"/>
        <v>54</v>
      </c>
      <c r="AA47" s="250">
        <f>+$C49*AA49+$C50*AA50+$C51*AA51</f>
        <v>65</v>
      </c>
    </row>
    <row r="48" spans="1:42" ht="15.6" x14ac:dyDescent="0.25">
      <c r="B48" s="89"/>
      <c r="C48" s="80"/>
      <c r="D48" s="245">
        <f>+D47/$C47</f>
        <v>1</v>
      </c>
      <c r="E48" s="246">
        <f t="shared" ref="E48:P48" si="19">+E47/$C47</f>
        <v>0.8</v>
      </c>
      <c r="F48" s="246">
        <f t="shared" si="19"/>
        <v>0.8</v>
      </c>
      <c r="G48" s="246">
        <f t="shared" si="19"/>
        <v>0.34285714285714286</v>
      </c>
      <c r="H48" s="246">
        <f t="shared" si="19"/>
        <v>0.55714285714285716</v>
      </c>
      <c r="I48" s="246">
        <f t="shared" si="19"/>
        <v>0.61428571428571432</v>
      </c>
      <c r="J48" s="246">
        <f t="shared" si="19"/>
        <v>0.87142857142857144</v>
      </c>
      <c r="K48" s="246">
        <f t="shared" si="19"/>
        <v>0.75714285714285712</v>
      </c>
      <c r="L48" s="246">
        <f t="shared" si="19"/>
        <v>0.51428571428571423</v>
      </c>
      <c r="M48" s="246">
        <f t="shared" si="19"/>
        <v>0.51428571428571423</v>
      </c>
      <c r="N48" s="246">
        <f t="shared" si="19"/>
        <v>0.54285714285714282</v>
      </c>
      <c r="O48" s="246">
        <f>+O47/$C47</f>
        <v>0.61428571428571432</v>
      </c>
      <c r="P48" s="246">
        <f t="shared" si="19"/>
        <v>0.74285714285714288</v>
      </c>
      <c r="Q48" s="246">
        <f t="shared" ref="Q48:Z48" si="20">+Q47/$C47</f>
        <v>0.8</v>
      </c>
      <c r="R48" s="246">
        <f t="shared" si="20"/>
        <v>0.8</v>
      </c>
      <c r="S48" s="246">
        <f t="shared" si="20"/>
        <v>0.45714285714285713</v>
      </c>
      <c r="T48" s="246">
        <f>+T47/$C47</f>
        <v>0.72857142857142854</v>
      </c>
      <c r="U48" s="246">
        <f t="shared" si="20"/>
        <v>0.94285714285714284</v>
      </c>
      <c r="V48" s="246">
        <f t="shared" si="20"/>
        <v>0.94285714285714284</v>
      </c>
      <c r="W48" s="246">
        <f t="shared" si="20"/>
        <v>0.72857142857142854</v>
      </c>
      <c r="X48" s="246">
        <f>+X47/$C47</f>
        <v>0.45714285714285713</v>
      </c>
      <c r="Y48" s="246">
        <f t="shared" si="20"/>
        <v>0.65714285714285714</v>
      </c>
      <c r="Z48" s="246">
        <f t="shared" si="20"/>
        <v>0.77142857142857146</v>
      </c>
      <c r="AA48" s="247">
        <f>+AA47/$C47</f>
        <v>0.9285714285714286</v>
      </c>
    </row>
    <row r="49" spans="1:50" ht="15.6" x14ac:dyDescent="0.25">
      <c r="A49" t="s">
        <v>104</v>
      </c>
      <c r="B49" s="68" t="s">
        <v>105</v>
      </c>
      <c r="C49" s="61">
        <v>5</v>
      </c>
      <c r="D49" s="248">
        <v>5</v>
      </c>
      <c r="E49" s="62">
        <v>5</v>
      </c>
      <c r="F49" s="62">
        <v>5</v>
      </c>
      <c r="G49" s="62">
        <v>3</v>
      </c>
      <c r="H49" s="62">
        <v>5</v>
      </c>
      <c r="I49" s="62">
        <v>5</v>
      </c>
      <c r="J49" s="62">
        <v>5</v>
      </c>
      <c r="K49" s="62">
        <v>5</v>
      </c>
      <c r="L49" s="62">
        <v>3</v>
      </c>
      <c r="M49" s="62">
        <v>3</v>
      </c>
      <c r="N49" s="62">
        <v>3</v>
      </c>
      <c r="O49" s="62">
        <v>4</v>
      </c>
      <c r="P49" s="62">
        <v>5</v>
      </c>
      <c r="Q49" s="62">
        <v>5</v>
      </c>
      <c r="R49" s="62">
        <v>5</v>
      </c>
      <c r="S49" s="62">
        <v>3</v>
      </c>
      <c r="T49" s="62">
        <v>3</v>
      </c>
      <c r="U49" s="62">
        <v>5</v>
      </c>
      <c r="V49" s="62">
        <v>5</v>
      </c>
      <c r="W49" s="62">
        <v>4</v>
      </c>
      <c r="X49" s="62">
        <v>3</v>
      </c>
      <c r="Y49" s="62">
        <v>4</v>
      </c>
      <c r="Z49" s="62">
        <v>5</v>
      </c>
      <c r="AA49" s="69">
        <v>5</v>
      </c>
      <c r="AB49" s="3">
        <f>+J49*$C49</f>
        <v>25</v>
      </c>
      <c r="AC49" s="3" t="e">
        <f>+#REF!*$C49</f>
        <v>#REF!</v>
      </c>
      <c r="AD49" s="3" t="e">
        <f>+#REF!*$C49</f>
        <v>#REF!</v>
      </c>
      <c r="AE49" s="3">
        <f>+H49*$C49</f>
        <v>25</v>
      </c>
      <c r="AF49" s="3">
        <f>+I49*$C49</f>
        <v>25</v>
      </c>
      <c r="AG49" s="3">
        <f>+E49*$C49</f>
        <v>25</v>
      </c>
      <c r="AH49" s="3">
        <f>+F49*$C49</f>
        <v>25</v>
      </c>
      <c r="AI49" s="3" t="e">
        <f>+#REF!*$C49</f>
        <v>#REF!</v>
      </c>
      <c r="AJ49" s="3">
        <f>+R49*$C49</f>
        <v>25</v>
      </c>
      <c r="AK49" s="3">
        <f>+K49*$C49</f>
        <v>25</v>
      </c>
      <c r="AL49" s="3">
        <f>+N49*$C49</f>
        <v>15</v>
      </c>
      <c r="AM49" s="3" t="e">
        <f>+#REF!*$C49</f>
        <v>#REF!</v>
      </c>
      <c r="AN49" s="3" t="e">
        <f>+#REF!*$C49</f>
        <v>#REF!</v>
      </c>
      <c r="AO49" s="3" t="e">
        <f>+#REF!*$C49</f>
        <v>#REF!</v>
      </c>
      <c r="AP49" s="3" t="e">
        <f>+#REF!*$C49</f>
        <v>#REF!</v>
      </c>
    </row>
    <row r="50" spans="1:50" ht="31.2" x14ac:dyDescent="0.25">
      <c r="B50" s="68" t="s">
        <v>106</v>
      </c>
      <c r="C50" s="61">
        <v>5</v>
      </c>
      <c r="D50" s="248">
        <v>5</v>
      </c>
      <c r="E50" s="62">
        <v>3</v>
      </c>
      <c r="F50" s="62">
        <v>3</v>
      </c>
      <c r="G50" s="62">
        <v>1</v>
      </c>
      <c r="H50" s="62">
        <v>2</v>
      </c>
      <c r="I50" s="62">
        <v>2</v>
      </c>
      <c r="J50" s="62">
        <v>4</v>
      </c>
      <c r="K50" s="62">
        <v>4</v>
      </c>
      <c r="L50" s="62">
        <v>1</v>
      </c>
      <c r="M50" s="62">
        <v>1</v>
      </c>
      <c r="N50" s="62">
        <v>3</v>
      </c>
      <c r="O50" s="62">
        <v>3</v>
      </c>
      <c r="P50" s="62">
        <v>3</v>
      </c>
      <c r="Q50" s="62">
        <v>3</v>
      </c>
      <c r="R50" s="62">
        <v>3</v>
      </c>
      <c r="S50" s="62">
        <v>1</v>
      </c>
      <c r="T50" s="62">
        <v>4</v>
      </c>
      <c r="U50" s="62">
        <v>5</v>
      </c>
      <c r="V50" s="62">
        <v>5</v>
      </c>
      <c r="W50" s="62">
        <v>3</v>
      </c>
      <c r="X50" s="62">
        <v>1</v>
      </c>
      <c r="Y50" s="62">
        <v>2</v>
      </c>
      <c r="Z50" s="62">
        <v>5</v>
      </c>
      <c r="AA50" s="69">
        <v>4</v>
      </c>
    </row>
    <row r="51" spans="1:50" ht="16.2" thickBot="1" x14ac:dyDescent="0.3">
      <c r="B51" s="68" t="s">
        <v>107</v>
      </c>
      <c r="C51" s="61">
        <v>4</v>
      </c>
      <c r="D51" s="248">
        <v>5</v>
      </c>
      <c r="E51" s="62">
        <v>4</v>
      </c>
      <c r="F51" s="62">
        <v>4</v>
      </c>
      <c r="G51" s="62">
        <v>1</v>
      </c>
      <c r="H51" s="62">
        <v>1</v>
      </c>
      <c r="I51" s="62">
        <v>2</v>
      </c>
      <c r="J51" s="62">
        <v>4</v>
      </c>
      <c r="K51" s="62">
        <v>2</v>
      </c>
      <c r="L51" s="62">
        <v>4</v>
      </c>
      <c r="M51" s="62">
        <v>4</v>
      </c>
      <c r="N51" s="62">
        <v>2</v>
      </c>
      <c r="O51" s="62">
        <v>2</v>
      </c>
      <c r="P51" s="62">
        <v>3</v>
      </c>
      <c r="Q51" s="62">
        <v>4</v>
      </c>
      <c r="R51" s="62">
        <v>4</v>
      </c>
      <c r="S51" s="62">
        <v>3</v>
      </c>
      <c r="T51" s="62">
        <v>4</v>
      </c>
      <c r="U51" s="62">
        <v>4</v>
      </c>
      <c r="V51" s="62">
        <v>4</v>
      </c>
      <c r="W51" s="62">
        <v>4</v>
      </c>
      <c r="X51" s="62">
        <v>3</v>
      </c>
      <c r="Y51" s="62">
        <v>4</v>
      </c>
      <c r="Z51" s="62">
        <v>1</v>
      </c>
      <c r="AA51" s="73">
        <v>5</v>
      </c>
    </row>
    <row r="52" spans="1:50" ht="16.2" thickBot="1" x14ac:dyDescent="0.3">
      <c r="B52" s="82" t="s">
        <v>108</v>
      </c>
      <c r="C52" s="81">
        <f>5*(C54+C55)</f>
        <v>50</v>
      </c>
      <c r="D52" s="249">
        <f>+$C55*D55+$C54*D54</f>
        <v>45</v>
      </c>
      <c r="E52" s="83">
        <f>+$C55*E55+$C54*E54</f>
        <v>40</v>
      </c>
      <c r="F52" s="83">
        <f t="shared" ref="F52:Z52" si="21">+$C55*F55+$C54*F54</f>
        <v>50</v>
      </c>
      <c r="G52" s="83">
        <f t="shared" si="21"/>
        <v>15</v>
      </c>
      <c r="H52" s="83">
        <f t="shared" si="21"/>
        <v>20</v>
      </c>
      <c r="I52" s="83">
        <f t="shared" si="21"/>
        <v>25</v>
      </c>
      <c r="J52" s="83">
        <f t="shared" si="21"/>
        <v>45</v>
      </c>
      <c r="K52" s="83">
        <f t="shared" si="21"/>
        <v>30</v>
      </c>
      <c r="L52" s="83">
        <f t="shared" si="21"/>
        <v>35</v>
      </c>
      <c r="M52" s="83">
        <f t="shared" si="21"/>
        <v>35</v>
      </c>
      <c r="N52" s="83">
        <f t="shared" si="21"/>
        <v>20</v>
      </c>
      <c r="O52" s="83">
        <f>+$C55*O55+$C54*O54</f>
        <v>30</v>
      </c>
      <c r="P52" s="83">
        <f t="shared" si="21"/>
        <v>35</v>
      </c>
      <c r="Q52" s="83">
        <f t="shared" si="21"/>
        <v>40</v>
      </c>
      <c r="R52" s="83">
        <f t="shared" si="21"/>
        <v>45</v>
      </c>
      <c r="S52" s="83">
        <f t="shared" si="21"/>
        <v>10</v>
      </c>
      <c r="T52" s="83">
        <f>+$C55*T55+$C54*T54</f>
        <v>35</v>
      </c>
      <c r="U52" s="83">
        <f t="shared" si="21"/>
        <v>35</v>
      </c>
      <c r="V52" s="83">
        <f t="shared" si="21"/>
        <v>40</v>
      </c>
      <c r="W52" s="83">
        <f t="shared" si="21"/>
        <v>25</v>
      </c>
      <c r="X52" s="83">
        <f>+$C55*X55+$C54*X54</f>
        <v>15</v>
      </c>
      <c r="Y52" s="83">
        <f t="shared" si="21"/>
        <v>15</v>
      </c>
      <c r="Z52" s="83">
        <f t="shared" si="21"/>
        <v>35</v>
      </c>
      <c r="AA52" s="83">
        <f>+$C55*AA55+$C54*AA54</f>
        <v>40</v>
      </c>
    </row>
    <row r="53" spans="1:50" ht="15.6" x14ac:dyDescent="0.25">
      <c r="B53" s="89"/>
      <c r="C53" s="80"/>
      <c r="D53" s="90">
        <f>+D52/$C52</f>
        <v>0.9</v>
      </c>
      <c r="E53" s="90">
        <f t="shared" ref="E53:Z53" si="22">+E52/$C52</f>
        <v>0.8</v>
      </c>
      <c r="F53" s="90">
        <f t="shared" si="22"/>
        <v>1</v>
      </c>
      <c r="G53" s="90">
        <f t="shared" si="22"/>
        <v>0.3</v>
      </c>
      <c r="H53" s="90">
        <f t="shared" si="22"/>
        <v>0.4</v>
      </c>
      <c r="I53" s="90">
        <f t="shared" si="22"/>
        <v>0.5</v>
      </c>
      <c r="J53" s="90">
        <f t="shared" si="22"/>
        <v>0.9</v>
      </c>
      <c r="K53" s="90">
        <f t="shared" si="22"/>
        <v>0.6</v>
      </c>
      <c r="L53" s="90">
        <f t="shared" si="22"/>
        <v>0.7</v>
      </c>
      <c r="M53" s="90">
        <f t="shared" si="22"/>
        <v>0.7</v>
      </c>
      <c r="N53" s="90">
        <f t="shared" si="22"/>
        <v>0.4</v>
      </c>
      <c r="O53" s="90">
        <f>+O52/$C52</f>
        <v>0.6</v>
      </c>
      <c r="P53" s="90">
        <f t="shared" si="22"/>
        <v>0.7</v>
      </c>
      <c r="Q53" s="90">
        <f t="shared" si="22"/>
        <v>0.8</v>
      </c>
      <c r="R53" s="90">
        <f t="shared" si="22"/>
        <v>0.9</v>
      </c>
      <c r="S53" s="90">
        <f t="shared" si="22"/>
        <v>0.2</v>
      </c>
      <c r="T53" s="90">
        <f>+T52/$C52</f>
        <v>0.7</v>
      </c>
      <c r="U53" s="90">
        <f t="shared" si="22"/>
        <v>0.7</v>
      </c>
      <c r="V53" s="90">
        <f t="shared" si="22"/>
        <v>0.8</v>
      </c>
      <c r="W53" s="90">
        <f t="shared" si="22"/>
        <v>0.5</v>
      </c>
      <c r="X53" s="90">
        <f>+X52/$C52</f>
        <v>0.3</v>
      </c>
      <c r="Y53" s="90">
        <f t="shared" si="22"/>
        <v>0.3</v>
      </c>
      <c r="Z53" s="90">
        <f t="shared" si="22"/>
        <v>0.7</v>
      </c>
      <c r="AA53" s="90">
        <f>+AA52/$C52</f>
        <v>0.8</v>
      </c>
    </row>
    <row r="54" spans="1:50" ht="15.6" x14ac:dyDescent="0.25">
      <c r="B54" s="68" t="s">
        <v>109</v>
      </c>
      <c r="C54" s="61">
        <v>5</v>
      </c>
      <c r="D54" s="62">
        <v>4</v>
      </c>
      <c r="E54" s="62">
        <v>4</v>
      </c>
      <c r="F54" s="62">
        <v>5</v>
      </c>
      <c r="G54" s="62">
        <v>2</v>
      </c>
      <c r="H54" s="62">
        <v>2</v>
      </c>
      <c r="I54" s="62">
        <v>3</v>
      </c>
      <c r="J54" s="62">
        <v>4</v>
      </c>
      <c r="K54" s="62">
        <v>3</v>
      </c>
      <c r="L54" s="62">
        <v>4</v>
      </c>
      <c r="M54" s="62">
        <v>4</v>
      </c>
      <c r="N54" s="62">
        <v>2</v>
      </c>
      <c r="O54" s="62">
        <v>4</v>
      </c>
      <c r="P54" s="62">
        <v>4</v>
      </c>
      <c r="Q54" s="62">
        <v>5</v>
      </c>
      <c r="R54" s="62">
        <v>5</v>
      </c>
      <c r="S54" s="62">
        <v>1</v>
      </c>
      <c r="T54" s="62">
        <v>4</v>
      </c>
      <c r="U54" s="62">
        <v>5</v>
      </c>
      <c r="V54" s="62">
        <v>5</v>
      </c>
      <c r="W54" s="62">
        <v>3</v>
      </c>
      <c r="X54" s="62">
        <v>2</v>
      </c>
      <c r="Y54" s="62">
        <v>2</v>
      </c>
      <c r="Z54" s="62">
        <v>3</v>
      </c>
      <c r="AA54" s="62">
        <v>4</v>
      </c>
      <c r="AB54" s="10"/>
      <c r="AC54" s="10"/>
      <c r="AD54" s="10"/>
      <c r="AE54" s="10"/>
      <c r="AF54" s="10"/>
      <c r="AG54" s="10"/>
      <c r="AH54" s="10"/>
      <c r="AI54" s="10"/>
      <c r="AJ54" s="10"/>
      <c r="AK54" s="10"/>
      <c r="AL54" s="10"/>
      <c r="AM54" s="10"/>
      <c r="AN54" s="10"/>
      <c r="AO54" s="10"/>
      <c r="AP54" s="10"/>
      <c r="AQ54" s="10"/>
      <c r="AR54" s="10"/>
      <c r="AS54" s="10"/>
      <c r="AT54" s="10"/>
      <c r="AU54" s="10"/>
      <c r="AV54" s="10"/>
      <c r="AW54" s="10"/>
      <c r="AX54" s="10"/>
    </row>
    <row r="55" spans="1:50" ht="16.2" thickBot="1" x14ac:dyDescent="0.3">
      <c r="B55" s="70" t="s">
        <v>110</v>
      </c>
      <c r="C55" s="71">
        <v>5</v>
      </c>
      <c r="D55" s="62">
        <v>5</v>
      </c>
      <c r="E55" s="62">
        <v>4</v>
      </c>
      <c r="F55" s="62">
        <v>5</v>
      </c>
      <c r="G55" s="62">
        <v>1</v>
      </c>
      <c r="H55" s="62">
        <v>2</v>
      </c>
      <c r="I55" s="62">
        <v>2</v>
      </c>
      <c r="J55" s="62">
        <v>5</v>
      </c>
      <c r="K55" s="62">
        <v>3</v>
      </c>
      <c r="L55" s="62">
        <v>3</v>
      </c>
      <c r="M55" s="62">
        <v>3</v>
      </c>
      <c r="N55" s="62">
        <v>2</v>
      </c>
      <c r="O55" s="62">
        <v>2</v>
      </c>
      <c r="P55" s="62">
        <v>3</v>
      </c>
      <c r="Q55" s="62">
        <v>3</v>
      </c>
      <c r="R55" s="62">
        <v>4</v>
      </c>
      <c r="S55" s="62">
        <v>1</v>
      </c>
      <c r="T55" s="62">
        <v>3</v>
      </c>
      <c r="U55" s="62">
        <v>2</v>
      </c>
      <c r="V55" s="62">
        <v>3</v>
      </c>
      <c r="W55" s="62">
        <v>2</v>
      </c>
      <c r="X55" s="62">
        <v>1</v>
      </c>
      <c r="Y55" s="62">
        <v>1</v>
      </c>
      <c r="Z55" s="62">
        <v>4</v>
      </c>
      <c r="AA55" s="62">
        <v>4</v>
      </c>
      <c r="AB55" s="10"/>
      <c r="AC55" s="10"/>
      <c r="AD55" s="10"/>
      <c r="AE55" s="10"/>
      <c r="AF55" s="10"/>
      <c r="AG55" s="10"/>
      <c r="AH55" s="10"/>
      <c r="AI55" s="10"/>
      <c r="AJ55" s="10"/>
      <c r="AK55" s="10"/>
      <c r="AL55" s="10"/>
      <c r="AM55" s="10"/>
      <c r="AN55" s="10"/>
      <c r="AO55" s="10"/>
      <c r="AP55" s="10"/>
      <c r="AQ55" s="10"/>
      <c r="AR55" s="10"/>
      <c r="AS55" s="10"/>
      <c r="AT55" s="10"/>
      <c r="AU55" s="10"/>
      <c r="AV55" s="10"/>
      <c r="AW55" s="10"/>
      <c r="AX55" s="10"/>
    </row>
    <row r="56" spans="1:50" ht="16.2" thickBot="1" x14ac:dyDescent="0.3">
      <c r="B56" s="82" t="s">
        <v>111</v>
      </c>
      <c r="C56" s="81">
        <f>5*(C58+C59+C60+C61+C62)</f>
        <v>125</v>
      </c>
      <c r="D56" s="83">
        <f>+D58*$C58+D59*$C59+D60*$C60+D61*$C61+D62*$C62</f>
        <v>65</v>
      </c>
      <c r="E56" s="83">
        <f>+E58*$C58+E59*$C59+E60*$C60+E61*$C61+E62*$C62</f>
        <v>80</v>
      </c>
      <c r="F56" s="83">
        <f t="shared" ref="F56:Z56" si="23">+F58*$C58+F59*$C59+F60*$C60+F61*$C61+F62*$C62</f>
        <v>70</v>
      </c>
      <c r="G56" s="83">
        <f t="shared" si="23"/>
        <v>65</v>
      </c>
      <c r="H56" s="83">
        <f t="shared" si="23"/>
        <v>65</v>
      </c>
      <c r="I56" s="83">
        <f t="shared" si="23"/>
        <v>85</v>
      </c>
      <c r="J56" s="83">
        <f t="shared" si="23"/>
        <v>60</v>
      </c>
      <c r="K56" s="83">
        <f t="shared" si="23"/>
        <v>70</v>
      </c>
      <c r="L56" s="83">
        <f t="shared" si="23"/>
        <v>70</v>
      </c>
      <c r="M56" s="83">
        <f t="shared" si="23"/>
        <v>70</v>
      </c>
      <c r="N56" s="83">
        <f t="shared" si="23"/>
        <v>80</v>
      </c>
      <c r="O56" s="83">
        <f>+O58*$C58+O59*$C59+O60*$C60+O61*$C61+O62*$C62</f>
        <v>90</v>
      </c>
      <c r="P56" s="83">
        <f t="shared" si="23"/>
        <v>90</v>
      </c>
      <c r="Q56" s="83">
        <f t="shared" si="23"/>
        <v>100</v>
      </c>
      <c r="R56" s="83">
        <f>+R58*$C58+R59*$C59+R60*$C60+R61*$C61+R62*$C62</f>
        <v>85</v>
      </c>
      <c r="S56" s="83">
        <f t="shared" si="23"/>
        <v>65</v>
      </c>
      <c r="T56" s="83">
        <f>+T58*$C58+T59*$C59+T60*$C60+T61*$C61+T62*$C62</f>
        <v>75</v>
      </c>
      <c r="U56" s="83">
        <f t="shared" si="23"/>
        <v>95</v>
      </c>
      <c r="V56" s="83">
        <f t="shared" si="23"/>
        <v>95</v>
      </c>
      <c r="W56" s="83">
        <f t="shared" si="23"/>
        <v>80</v>
      </c>
      <c r="X56" s="83">
        <f>+X58*$C58+X59*$C59+X60*$C60+X61*$C61+X62*$C62</f>
        <v>70</v>
      </c>
      <c r="Y56" s="83">
        <f t="shared" si="23"/>
        <v>65</v>
      </c>
      <c r="Z56" s="83">
        <f t="shared" si="23"/>
        <v>75</v>
      </c>
      <c r="AA56" s="83">
        <f>+AA58*$C58+AA59*$C59+AA60*$C60+AA61*$C61+AA62*$C62</f>
        <v>100</v>
      </c>
      <c r="AB56" s="10"/>
    </row>
    <row r="57" spans="1:50" ht="15.6" x14ac:dyDescent="0.25">
      <c r="B57" s="89"/>
      <c r="C57" s="80"/>
      <c r="D57" s="90">
        <f>+D56/$C56</f>
        <v>0.52</v>
      </c>
      <c r="E57" s="90">
        <f>+E56/$C56</f>
        <v>0.64</v>
      </c>
      <c r="F57" s="90">
        <f t="shared" ref="F57:Z57" si="24">+F56/$C56</f>
        <v>0.56000000000000005</v>
      </c>
      <c r="G57" s="90">
        <f t="shared" si="24"/>
        <v>0.52</v>
      </c>
      <c r="H57" s="90">
        <f t="shared" si="24"/>
        <v>0.52</v>
      </c>
      <c r="I57" s="90">
        <f t="shared" si="24"/>
        <v>0.68</v>
      </c>
      <c r="J57" s="90">
        <f t="shared" si="24"/>
        <v>0.48</v>
      </c>
      <c r="K57" s="90">
        <f t="shared" si="24"/>
        <v>0.56000000000000005</v>
      </c>
      <c r="L57" s="90">
        <f t="shared" si="24"/>
        <v>0.56000000000000005</v>
      </c>
      <c r="M57" s="90">
        <f t="shared" si="24"/>
        <v>0.56000000000000005</v>
      </c>
      <c r="N57" s="90">
        <f t="shared" si="24"/>
        <v>0.64</v>
      </c>
      <c r="O57" s="90">
        <f>+O56/$C56</f>
        <v>0.72</v>
      </c>
      <c r="P57" s="90">
        <f t="shared" si="24"/>
        <v>0.72</v>
      </c>
      <c r="Q57" s="90">
        <f t="shared" si="24"/>
        <v>0.8</v>
      </c>
      <c r="R57" s="90">
        <f t="shared" si="24"/>
        <v>0.68</v>
      </c>
      <c r="S57" s="90">
        <f t="shared" si="24"/>
        <v>0.52</v>
      </c>
      <c r="T57" s="90">
        <f>+T56/$C56</f>
        <v>0.6</v>
      </c>
      <c r="U57" s="90">
        <f t="shared" si="24"/>
        <v>0.76</v>
      </c>
      <c r="V57" s="90">
        <f t="shared" si="24"/>
        <v>0.76</v>
      </c>
      <c r="W57" s="90">
        <f t="shared" si="24"/>
        <v>0.64</v>
      </c>
      <c r="X57" s="90">
        <f>+X56/$C56</f>
        <v>0.56000000000000005</v>
      </c>
      <c r="Y57" s="90">
        <f t="shared" si="24"/>
        <v>0.52</v>
      </c>
      <c r="Z57" s="90">
        <f t="shared" si="24"/>
        <v>0.6</v>
      </c>
      <c r="AA57" s="90">
        <f>+AA56/$C56</f>
        <v>0.8</v>
      </c>
      <c r="AB57" s="10"/>
    </row>
    <row r="58" spans="1:50" ht="15.6" x14ac:dyDescent="0.25">
      <c r="B58" s="68" t="s">
        <v>112</v>
      </c>
      <c r="C58" s="61">
        <v>5</v>
      </c>
      <c r="D58" s="62">
        <v>5</v>
      </c>
      <c r="E58" s="62">
        <v>4</v>
      </c>
      <c r="F58" s="62">
        <v>2</v>
      </c>
      <c r="G58" s="62">
        <v>1</v>
      </c>
      <c r="H58" s="62">
        <v>2</v>
      </c>
      <c r="I58" s="62">
        <v>3</v>
      </c>
      <c r="J58" s="62">
        <v>4</v>
      </c>
      <c r="K58" s="62">
        <v>2</v>
      </c>
      <c r="L58" s="62">
        <v>2</v>
      </c>
      <c r="M58" s="62">
        <v>2</v>
      </c>
      <c r="N58" s="62">
        <v>1</v>
      </c>
      <c r="O58" s="62">
        <v>4</v>
      </c>
      <c r="P58" s="62">
        <v>3</v>
      </c>
      <c r="Q58" s="62">
        <v>5</v>
      </c>
      <c r="R58" s="62">
        <v>2</v>
      </c>
      <c r="S58" s="62">
        <v>2</v>
      </c>
      <c r="T58" s="62">
        <v>4</v>
      </c>
      <c r="U58" s="62">
        <v>2</v>
      </c>
      <c r="V58" s="62">
        <v>2</v>
      </c>
      <c r="W58" s="62">
        <v>3</v>
      </c>
      <c r="X58" s="62">
        <v>2</v>
      </c>
      <c r="Y58" s="62">
        <v>2</v>
      </c>
      <c r="Z58" s="62">
        <v>3</v>
      </c>
      <c r="AA58" s="62">
        <v>5</v>
      </c>
      <c r="AB58" s="10"/>
      <c r="AC58" s="10"/>
      <c r="AD58" s="10"/>
      <c r="AE58" s="10"/>
      <c r="AF58" s="10"/>
      <c r="AG58" s="10"/>
      <c r="AH58" s="10"/>
      <c r="AI58" s="10"/>
      <c r="AJ58" s="10"/>
      <c r="AK58" s="10"/>
      <c r="AL58" s="10"/>
      <c r="AM58" s="10"/>
      <c r="AN58" s="10"/>
      <c r="AO58" s="10"/>
      <c r="AP58" s="10"/>
      <c r="AQ58" s="10"/>
      <c r="AR58" s="10"/>
      <c r="AS58" s="10"/>
      <c r="AT58" s="10"/>
      <c r="AU58" s="10"/>
      <c r="AV58" s="10"/>
      <c r="AW58" s="10"/>
      <c r="AX58" s="10"/>
    </row>
    <row r="59" spans="1:50" ht="15.6" x14ac:dyDescent="0.25">
      <c r="B59" s="68" t="s">
        <v>113</v>
      </c>
      <c r="C59" s="61">
        <v>5</v>
      </c>
      <c r="D59" s="62">
        <v>3</v>
      </c>
      <c r="E59" s="62">
        <v>4</v>
      </c>
      <c r="F59" s="62">
        <v>4</v>
      </c>
      <c r="G59" s="62">
        <v>4</v>
      </c>
      <c r="H59" s="62">
        <v>3</v>
      </c>
      <c r="I59" s="62">
        <v>4</v>
      </c>
      <c r="J59" s="62">
        <v>1</v>
      </c>
      <c r="K59" s="62">
        <v>2</v>
      </c>
      <c r="L59" s="62">
        <v>1</v>
      </c>
      <c r="M59" s="62">
        <v>1</v>
      </c>
      <c r="N59" s="62">
        <v>2</v>
      </c>
      <c r="O59" s="62">
        <v>1</v>
      </c>
      <c r="P59" s="62">
        <v>4</v>
      </c>
      <c r="Q59" s="62">
        <v>4</v>
      </c>
      <c r="R59" s="62">
        <v>3</v>
      </c>
      <c r="S59" s="62">
        <v>1</v>
      </c>
      <c r="T59" s="62">
        <v>3</v>
      </c>
      <c r="U59" s="62">
        <v>5</v>
      </c>
      <c r="V59" s="62">
        <v>5</v>
      </c>
      <c r="W59" s="62">
        <v>2</v>
      </c>
      <c r="X59" s="62">
        <v>2</v>
      </c>
      <c r="Y59" s="62">
        <v>2</v>
      </c>
      <c r="Z59" s="62">
        <v>1</v>
      </c>
      <c r="AA59" s="62">
        <v>4</v>
      </c>
      <c r="AB59" s="10"/>
      <c r="AC59" s="10"/>
      <c r="AD59" s="10"/>
      <c r="AE59" s="10"/>
      <c r="AF59" s="10"/>
      <c r="AG59" s="10"/>
      <c r="AH59" s="10"/>
      <c r="AI59" s="10"/>
      <c r="AJ59" s="10"/>
      <c r="AK59" s="10"/>
      <c r="AL59" s="10"/>
      <c r="AM59" s="10"/>
      <c r="AN59" s="10"/>
      <c r="AO59" s="10"/>
      <c r="AP59" s="10"/>
      <c r="AQ59" s="10"/>
      <c r="AR59" s="10"/>
      <c r="AS59" s="10"/>
      <c r="AT59" s="10"/>
      <c r="AU59" s="10"/>
      <c r="AV59" s="10"/>
      <c r="AW59" s="10"/>
      <c r="AX59" s="10"/>
    </row>
    <row r="60" spans="1:50" ht="15.6" x14ac:dyDescent="0.25">
      <c r="B60" s="68" t="s">
        <v>114</v>
      </c>
      <c r="C60" s="61">
        <v>5</v>
      </c>
      <c r="D60" s="62">
        <v>2</v>
      </c>
      <c r="E60" s="62">
        <v>1</v>
      </c>
      <c r="F60" s="62">
        <v>1</v>
      </c>
      <c r="G60" s="62">
        <v>1</v>
      </c>
      <c r="H60" s="62">
        <v>3</v>
      </c>
      <c r="I60" s="62">
        <v>3</v>
      </c>
      <c r="J60" s="62">
        <v>3</v>
      </c>
      <c r="K60" s="62">
        <v>2</v>
      </c>
      <c r="L60" s="62">
        <v>5</v>
      </c>
      <c r="M60" s="62">
        <v>5</v>
      </c>
      <c r="N60" s="62">
        <v>4</v>
      </c>
      <c r="O60" s="62">
        <v>4</v>
      </c>
      <c r="P60" s="62">
        <v>4</v>
      </c>
      <c r="Q60" s="62">
        <v>3</v>
      </c>
      <c r="R60" s="62">
        <v>5</v>
      </c>
      <c r="S60" s="62">
        <v>5</v>
      </c>
      <c r="T60" s="62">
        <v>4</v>
      </c>
      <c r="U60" s="62">
        <v>4</v>
      </c>
      <c r="V60" s="62">
        <v>4</v>
      </c>
      <c r="W60" s="62">
        <v>3</v>
      </c>
      <c r="X60" s="62">
        <v>3</v>
      </c>
      <c r="Y60" s="62">
        <v>3</v>
      </c>
      <c r="Z60" s="62">
        <v>5</v>
      </c>
      <c r="AA60" s="62">
        <v>4</v>
      </c>
      <c r="AB60" s="10"/>
      <c r="AC60" s="10"/>
      <c r="AD60" s="10"/>
      <c r="AE60" s="10"/>
      <c r="AF60" s="10"/>
      <c r="AG60" s="10"/>
      <c r="AH60" s="10"/>
      <c r="AI60" s="10"/>
      <c r="AJ60" s="10"/>
      <c r="AK60" s="10"/>
      <c r="AL60" s="10"/>
      <c r="AM60" s="10"/>
      <c r="AN60" s="10"/>
      <c r="AO60" s="10"/>
      <c r="AP60" s="10"/>
      <c r="AQ60" s="10"/>
      <c r="AR60" s="10"/>
      <c r="AS60" s="10"/>
      <c r="AT60" s="10"/>
      <c r="AU60" s="10"/>
      <c r="AV60" s="10"/>
      <c r="AW60" s="10"/>
      <c r="AX60" s="10"/>
    </row>
    <row r="61" spans="1:50" ht="15.6" x14ac:dyDescent="0.25">
      <c r="B61" s="68" t="s">
        <v>115</v>
      </c>
      <c r="C61" s="61">
        <v>5</v>
      </c>
      <c r="D61" s="62">
        <v>2</v>
      </c>
      <c r="E61" s="62">
        <v>2</v>
      </c>
      <c r="F61" s="62">
        <v>2</v>
      </c>
      <c r="G61" s="62">
        <v>2</v>
      </c>
      <c r="H61" s="62">
        <v>3</v>
      </c>
      <c r="I61" s="62">
        <v>2</v>
      </c>
      <c r="J61" s="62">
        <v>2</v>
      </c>
      <c r="K61" s="62">
        <v>3</v>
      </c>
      <c r="L61" s="62">
        <v>5</v>
      </c>
      <c r="M61" s="62">
        <v>5</v>
      </c>
      <c r="N61" s="62">
        <v>5</v>
      </c>
      <c r="O61" s="62">
        <v>5</v>
      </c>
      <c r="P61" s="62">
        <v>3</v>
      </c>
      <c r="Q61" s="62">
        <v>3</v>
      </c>
      <c r="R61" s="62">
        <v>3</v>
      </c>
      <c r="S61" s="62">
        <v>4</v>
      </c>
      <c r="T61" s="62">
        <v>3</v>
      </c>
      <c r="U61" s="62">
        <v>3</v>
      </c>
      <c r="V61" s="62">
        <v>3</v>
      </c>
      <c r="W61" s="62">
        <v>5</v>
      </c>
      <c r="X61" s="62">
        <v>3</v>
      </c>
      <c r="Y61" s="62">
        <v>3</v>
      </c>
      <c r="Z61" s="62">
        <v>5</v>
      </c>
      <c r="AA61" s="62">
        <v>3</v>
      </c>
      <c r="AB61" s="10"/>
      <c r="AC61" s="10"/>
      <c r="AD61" s="10"/>
      <c r="AE61" s="10"/>
      <c r="AF61" s="10"/>
      <c r="AG61" s="10"/>
      <c r="AH61" s="10"/>
      <c r="AI61" s="10"/>
      <c r="AJ61" s="10"/>
      <c r="AK61" s="10"/>
      <c r="AL61" s="10"/>
      <c r="AM61" s="10"/>
      <c r="AN61" s="10"/>
      <c r="AO61" s="10"/>
      <c r="AP61" s="10"/>
      <c r="AQ61" s="10"/>
      <c r="AR61" s="10"/>
      <c r="AS61" s="10"/>
      <c r="AT61" s="10"/>
      <c r="AU61" s="10"/>
      <c r="AV61" s="10"/>
      <c r="AW61" s="10"/>
      <c r="AX61" s="10"/>
    </row>
    <row r="62" spans="1:50" ht="15.6" x14ac:dyDescent="0.25">
      <c r="B62" s="68" t="s">
        <v>116</v>
      </c>
      <c r="C62" s="61">
        <v>5</v>
      </c>
      <c r="D62" s="62">
        <v>1</v>
      </c>
      <c r="E62" s="62">
        <v>5</v>
      </c>
      <c r="F62" s="62">
        <v>5</v>
      </c>
      <c r="G62" s="62">
        <v>5</v>
      </c>
      <c r="H62" s="62">
        <v>2</v>
      </c>
      <c r="I62" s="62">
        <v>5</v>
      </c>
      <c r="J62" s="62">
        <v>2</v>
      </c>
      <c r="K62" s="62">
        <v>5</v>
      </c>
      <c r="L62" s="62">
        <v>1</v>
      </c>
      <c r="M62" s="62">
        <v>1</v>
      </c>
      <c r="N62" s="62">
        <v>4</v>
      </c>
      <c r="O62" s="62">
        <v>4</v>
      </c>
      <c r="P62" s="62">
        <v>4</v>
      </c>
      <c r="Q62" s="62">
        <v>5</v>
      </c>
      <c r="R62" s="62">
        <v>4</v>
      </c>
      <c r="S62" s="62">
        <v>1</v>
      </c>
      <c r="T62" s="62">
        <v>1</v>
      </c>
      <c r="U62" s="62">
        <v>5</v>
      </c>
      <c r="V62" s="62">
        <v>5</v>
      </c>
      <c r="W62" s="62">
        <v>3</v>
      </c>
      <c r="X62" s="62">
        <v>4</v>
      </c>
      <c r="Y62" s="62">
        <v>3</v>
      </c>
      <c r="Z62" s="62">
        <v>1</v>
      </c>
      <c r="AA62" s="62">
        <v>4</v>
      </c>
      <c r="AB62" s="10"/>
      <c r="AC62" s="10"/>
      <c r="AD62" s="10"/>
      <c r="AE62" s="10"/>
      <c r="AF62" s="10"/>
      <c r="AG62" s="10"/>
      <c r="AH62" s="10"/>
      <c r="AI62" s="10"/>
      <c r="AJ62" s="10"/>
      <c r="AK62" s="10"/>
      <c r="AL62" s="10"/>
      <c r="AM62" s="10"/>
      <c r="AN62" s="10"/>
      <c r="AO62" s="10"/>
      <c r="AP62" s="10"/>
      <c r="AQ62" s="10"/>
      <c r="AR62" s="10"/>
      <c r="AS62" s="10"/>
      <c r="AT62" s="10"/>
      <c r="AU62" s="10"/>
      <c r="AV62" s="10"/>
      <c r="AW62" s="10"/>
      <c r="AX62" s="10"/>
    </row>
    <row r="63" spans="1:50" ht="15.6" x14ac:dyDescent="0.25">
      <c r="B63" s="224" t="s">
        <v>117</v>
      </c>
      <c r="C63" s="5">
        <f>+C11+C22+C35+C42+C47+C27+C52+C56</f>
        <v>720</v>
      </c>
      <c r="D63" s="5">
        <f>D11+D22+D35+D42+D47+D27+D52+D56</f>
        <v>522</v>
      </c>
      <c r="E63" s="5">
        <f>E11+E22+E35+E42+E47+E27+E52+E56</f>
        <v>504</v>
      </c>
      <c r="F63" s="5">
        <f t="shared" ref="F63:Z63" si="25">F11+F22+F35+F42+F47+F27+F52+F56</f>
        <v>521</v>
      </c>
      <c r="G63" s="5">
        <f t="shared" si="25"/>
        <v>368</v>
      </c>
      <c r="H63" s="5">
        <f t="shared" si="25"/>
        <v>419</v>
      </c>
      <c r="I63" s="5">
        <f t="shared" si="25"/>
        <v>517</v>
      </c>
      <c r="J63" s="5">
        <f t="shared" si="25"/>
        <v>514</v>
      </c>
      <c r="K63" s="5">
        <f t="shared" si="25"/>
        <v>520</v>
      </c>
      <c r="L63" s="5">
        <f t="shared" si="25"/>
        <v>409</v>
      </c>
      <c r="M63" s="5">
        <f t="shared" si="25"/>
        <v>438</v>
      </c>
      <c r="N63" s="5">
        <f t="shared" si="25"/>
        <v>480</v>
      </c>
      <c r="O63" s="5">
        <f>O11+O22+O35+O42+O47+O27+O52+O56</f>
        <v>480</v>
      </c>
      <c r="P63" s="5">
        <f t="shared" si="25"/>
        <v>592</v>
      </c>
      <c r="Q63" s="5">
        <f t="shared" si="25"/>
        <v>508</v>
      </c>
      <c r="R63" s="5">
        <f t="shared" si="25"/>
        <v>510</v>
      </c>
      <c r="S63" s="5">
        <f t="shared" si="25"/>
        <v>420</v>
      </c>
      <c r="T63" s="5">
        <f>T11+T22+T35+T42+T47+T27+T52+T56</f>
        <v>443</v>
      </c>
      <c r="U63" s="5">
        <f t="shared" si="25"/>
        <v>552</v>
      </c>
      <c r="V63" s="5">
        <f t="shared" si="25"/>
        <v>584</v>
      </c>
      <c r="W63" s="5">
        <f t="shared" si="25"/>
        <v>488</v>
      </c>
      <c r="X63" s="5">
        <f>X11+X22+X35+X42+X47+X27+X52+X56</f>
        <v>354</v>
      </c>
      <c r="Y63" s="5">
        <f t="shared" si="25"/>
        <v>456</v>
      </c>
      <c r="Z63" s="5">
        <f t="shared" si="25"/>
        <v>485</v>
      </c>
      <c r="AA63" s="5">
        <f>AA11+AA22+AA35+AA42+AA47+AA27+AA52+AA56</f>
        <v>518</v>
      </c>
    </row>
    <row r="64" spans="1:50" ht="13.8" thickBot="1" x14ac:dyDescent="0.3">
      <c r="B64" s="223" t="s">
        <v>118</v>
      </c>
      <c r="C64" s="57">
        <f>13*5</f>
        <v>65</v>
      </c>
      <c r="D64" s="256">
        <f>+D63/$C63</f>
        <v>0.72499999999999998</v>
      </c>
      <c r="E64" s="386">
        <f t="shared" ref="E64:M64" si="26">+E63/$C63</f>
        <v>0.7</v>
      </c>
      <c r="F64" s="256">
        <f t="shared" si="26"/>
        <v>0.72361111111111109</v>
      </c>
      <c r="G64" s="386">
        <f t="shared" si="26"/>
        <v>0.51111111111111107</v>
      </c>
      <c r="H64" s="386">
        <f t="shared" si="26"/>
        <v>0.58194444444444449</v>
      </c>
      <c r="I64" s="257">
        <f t="shared" si="26"/>
        <v>0.71805555555555556</v>
      </c>
      <c r="J64" s="257">
        <f t="shared" si="26"/>
        <v>0.71388888888888891</v>
      </c>
      <c r="K64" s="257">
        <f t="shared" si="26"/>
        <v>0.72222222222222221</v>
      </c>
      <c r="L64" s="386">
        <f t="shared" si="26"/>
        <v>0.56805555555555554</v>
      </c>
      <c r="M64" s="386">
        <f t="shared" si="26"/>
        <v>0.60833333333333328</v>
      </c>
      <c r="N64" s="256">
        <f t="shared" ref="N64:Z64" si="27">+N63/$C63</f>
        <v>0.66666666666666663</v>
      </c>
      <c r="O64" s="256">
        <f>+O63/$C63</f>
        <v>0.66666666666666663</v>
      </c>
      <c r="P64" s="327">
        <f t="shared" si="27"/>
        <v>0.82222222222222219</v>
      </c>
      <c r="Q64" s="257">
        <f t="shared" si="27"/>
        <v>0.7055555555555556</v>
      </c>
      <c r="R64" s="257">
        <f t="shared" si="27"/>
        <v>0.70833333333333337</v>
      </c>
      <c r="S64" s="386">
        <f t="shared" si="27"/>
        <v>0.58333333333333337</v>
      </c>
      <c r="T64" s="386">
        <f>+T63/$C63</f>
        <v>0.61527777777777781</v>
      </c>
      <c r="U64" s="257">
        <f t="shared" si="27"/>
        <v>0.76666666666666672</v>
      </c>
      <c r="V64" s="327">
        <f t="shared" si="27"/>
        <v>0.81111111111111112</v>
      </c>
      <c r="W64" s="328">
        <f t="shared" si="27"/>
        <v>0.67777777777777781</v>
      </c>
      <c r="X64" s="328">
        <f>+X63/$C63</f>
        <v>0.49166666666666664</v>
      </c>
      <c r="Y64" s="328">
        <f t="shared" si="27"/>
        <v>0.6333333333333333</v>
      </c>
      <c r="Z64" s="256">
        <f t="shared" si="27"/>
        <v>0.67361111111111116</v>
      </c>
      <c r="AA64" s="256">
        <f>+AA63/$C63</f>
        <v>0.71944444444444444</v>
      </c>
    </row>
    <row r="65" spans="2:50" x14ac:dyDescent="0.25">
      <c r="B65" s="4"/>
      <c r="C65" s="79"/>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row>
    <row r="66" spans="2:50" x14ac:dyDescent="0.25">
      <c r="B66" s="78"/>
      <c r="C66" s="79"/>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2:50" ht="13.8" thickBot="1" x14ac:dyDescent="0.3">
      <c r="B67" s="10"/>
      <c r="C67" s="79"/>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row>
    <row r="68" spans="2:50" ht="13.8" thickBot="1" x14ac:dyDescent="0.3">
      <c r="B68" s="10"/>
      <c r="C68" s="79"/>
      <c r="G68" s="10"/>
      <c r="H68" s="330" t="s">
        <v>119</v>
      </c>
      <c r="I68" s="318" t="s">
        <v>120</v>
      </c>
      <c r="J68" s="319"/>
      <c r="K68" s="319"/>
      <c r="L68" s="319"/>
      <c r="M68" s="320"/>
      <c r="N68" s="331"/>
      <c r="O68" s="331"/>
      <c r="P68" s="331"/>
      <c r="Q68" s="331"/>
      <c r="R68" s="332"/>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row>
    <row r="69" spans="2:50" ht="27" customHeight="1" x14ac:dyDescent="0.25">
      <c r="B69" s="10"/>
      <c r="C69" s="79"/>
      <c r="G69" s="10"/>
      <c r="H69" s="375" t="s">
        <v>121</v>
      </c>
      <c r="I69" s="321" t="s">
        <v>122</v>
      </c>
      <c r="J69" s="322"/>
      <c r="K69" s="322"/>
      <c r="L69" s="322"/>
      <c r="M69" s="323"/>
      <c r="N69" s="10"/>
      <c r="O69" s="10"/>
      <c r="P69" s="10"/>
      <c r="Q69" s="10"/>
      <c r="R69" s="333"/>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row>
    <row r="70" spans="2:50" ht="13.8" thickBot="1" x14ac:dyDescent="0.3">
      <c r="B70" s="10"/>
      <c r="C70" s="79"/>
      <c r="G70" s="10"/>
      <c r="H70" s="299" t="s">
        <v>123</v>
      </c>
      <c r="I70" s="324" t="s">
        <v>124</v>
      </c>
      <c r="J70" s="325"/>
      <c r="K70" s="325"/>
      <c r="L70" s="325"/>
      <c r="M70" s="326"/>
      <c r="N70" s="334"/>
      <c r="O70" s="334"/>
      <c r="P70" s="334"/>
      <c r="Q70" s="334"/>
      <c r="R70" s="335"/>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row>
    <row r="71" spans="2:50" x14ac:dyDescent="0.25">
      <c r="B71" s="10"/>
      <c r="C71" s="79"/>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row>
    <row r="72" spans="2:50" s="10" customFormat="1" x14ac:dyDescent="0.25">
      <c r="C72" s="79"/>
      <c r="D72"/>
      <c r="H72" s="240"/>
      <c r="I72" s="59" t="s">
        <v>125</v>
      </c>
    </row>
    <row r="73" spans="2:50" s="10" customFormat="1" x14ac:dyDescent="0.25">
      <c r="C73" s="79"/>
      <c r="D73"/>
    </row>
    <row r="74" spans="2:50" s="10" customFormat="1" x14ac:dyDescent="0.25">
      <c r="C74" s="79"/>
      <c r="D74"/>
    </row>
    <row r="75" spans="2:50" s="10" customFormat="1" x14ac:dyDescent="0.25">
      <c r="C75" s="79"/>
    </row>
    <row r="76" spans="2:50" s="10" customFormat="1" x14ac:dyDescent="0.25">
      <c r="C76" s="79"/>
    </row>
    <row r="77" spans="2:50" s="10" customFormat="1" x14ac:dyDescent="0.25">
      <c r="C77" s="79"/>
    </row>
    <row r="78" spans="2:50" s="10" customFormat="1" x14ac:dyDescent="0.25">
      <c r="C78" s="79"/>
    </row>
    <row r="79" spans="2:50" s="10" customFormat="1" x14ac:dyDescent="0.25">
      <c r="C79" s="79"/>
    </row>
    <row r="80" spans="2:50" s="3" customFormat="1" x14ac:dyDescent="0.25">
      <c r="C80" s="57"/>
    </row>
    <row r="81" spans="3:3" s="3" customFormat="1" x14ac:dyDescent="0.25">
      <c r="C81" s="57"/>
    </row>
    <row r="82" spans="3:3" s="3" customFormat="1" x14ac:dyDescent="0.25">
      <c r="C82" s="57"/>
    </row>
    <row r="83" spans="3:3" s="3" customFormat="1" x14ac:dyDescent="0.25">
      <c r="C83" s="57"/>
    </row>
    <row r="84" spans="3:3" s="3" customFormat="1" x14ac:dyDescent="0.25">
      <c r="C84" s="57"/>
    </row>
    <row r="85" spans="3:3" s="3" customFormat="1" x14ac:dyDescent="0.25">
      <c r="C85" s="57"/>
    </row>
    <row r="86" spans="3:3" s="3" customFormat="1" x14ac:dyDescent="0.25">
      <c r="C86" s="57"/>
    </row>
    <row r="87" spans="3:3" s="3" customFormat="1" x14ac:dyDescent="0.25">
      <c r="C87" s="57"/>
    </row>
    <row r="88" spans="3:3" s="3" customFormat="1" x14ac:dyDescent="0.25">
      <c r="C88" s="57"/>
    </row>
    <row r="89" spans="3:3" s="3" customFormat="1" x14ac:dyDescent="0.25">
      <c r="C89" s="57"/>
    </row>
    <row r="90" spans="3:3" s="3" customFormat="1" x14ac:dyDescent="0.25">
      <c r="C90" s="57"/>
    </row>
    <row r="91" spans="3:3" s="3" customFormat="1" x14ac:dyDescent="0.25">
      <c r="C91" s="57"/>
    </row>
    <row r="92" spans="3:3" s="3" customFormat="1" x14ac:dyDescent="0.25">
      <c r="C92" s="57"/>
    </row>
    <row r="93" spans="3:3" s="3" customFormat="1" x14ac:dyDescent="0.25">
      <c r="C93" s="57"/>
    </row>
    <row r="94" spans="3:3" s="3" customFormat="1" x14ac:dyDescent="0.25">
      <c r="C94" s="57"/>
    </row>
    <row r="95" spans="3:3" s="3" customFormat="1" x14ac:dyDescent="0.25">
      <c r="C95" s="57"/>
    </row>
    <row r="96" spans="3:3" s="3" customFormat="1" x14ac:dyDescent="0.25">
      <c r="C96" s="57"/>
    </row>
    <row r="97" spans="3:3" s="3" customFormat="1" x14ac:dyDescent="0.25">
      <c r="C97" s="57"/>
    </row>
    <row r="98" spans="3:3" s="3" customFormat="1" x14ac:dyDescent="0.25">
      <c r="C98" s="57"/>
    </row>
    <row r="99" spans="3:3" s="3" customFormat="1" x14ac:dyDescent="0.25">
      <c r="C99" s="57"/>
    </row>
    <row r="100" spans="3:3" s="3" customFormat="1" x14ac:dyDescent="0.25">
      <c r="C100" s="57"/>
    </row>
    <row r="101" spans="3:3" s="3" customFormat="1" x14ac:dyDescent="0.25">
      <c r="C101" s="57"/>
    </row>
    <row r="102" spans="3:3" s="3" customFormat="1" x14ac:dyDescent="0.25">
      <c r="C102" s="57"/>
    </row>
    <row r="103" spans="3:3" s="3" customFormat="1" x14ac:dyDescent="0.25">
      <c r="C103" s="57"/>
    </row>
    <row r="104" spans="3:3" s="3" customFormat="1" x14ac:dyDescent="0.25">
      <c r="C104" s="57"/>
    </row>
    <row r="105" spans="3:3" s="3" customFormat="1" x14ac:dyDescent="0.25">
      <c r="C105" s="57"/>
    </row>
    <row r="106" spans="3:3" s="3" customFormat="1" x14ac:dyDescent="0.25">
      <c r="C106" s="57"/>
    </row>
    <row r="107" spans="3:3" s="3" customFormat="1" x14ac:dyDescent="0.25">
      <c r="C107" s="57"/>
    </row>
    <row r="108" spans="3:3" s="3" customFormat="1" x14ac:dyDescent="0.25">
      <c r="C108" s="57"/>
    </row>
    <row r="109" spans="3:3" s="3" customFormat="1" x14ac:dyDescent="0.25">
      <c r="C109" s="57"/>
    </row>
    <row r="110" spans="3:3" s="3" customFormat="1" x14ac:dyDescent="0.25">
      <c r="C110" s="57"/>
    </row>
    <row r="111" spans="3:3" s="3" customFormat="1" x14ac:dyDescent="0.25">
      <c r="C111" s="57"/>
    </row>
    <row r="112" spans="3:3" s="3" customFormat="1" x14ac:dyDescent="0.25">
      <c r="C112" s="57"/>
    </row>
    <row r="113" spans="3:3" s="3" customFormat="1" x14ac:dyDescent="0.25">
      <c r="C113" s="57"/>
    </row>
    <row r="114" spans="3:3" s="3" customFormat="1" x14ac:dyDescent="0.25">
      <c r="C114" s="57"/>
    </row>
    <row r="115" spans="3:3" s="3" customFormat="1" x14ac:dyDescent="0.25">
      <c r="C115" s="57"/>
    </row>
    <row r="116" spans="3:3" s="3" customFormat="1" x14ac:dyDescent="0.25">
      <c r="C116" s="57"/>
    </row>
    <row r="117" spans="3:3" s="3" customFormat="1" x14ac:dyDescent="0.25">
      <c r="C117" s="57"/>
    </row>
    <row r="118" spans="3:3" s="3" customFormat="1" x14ac:dyDescent="0.25">
      <c r="C118" s="57"/>
    </row>
    <row r="119" spans="3:3" s="3" customFormat="1" x14ac:dyDescent="0.25">
      <c r="C119" s="57"/>
    </row>
    <row r="120" spans="3:3" s="3" customFormat="1" x14ac:dyDescent="0.25">
      <c r="C120" s="57"/>
    </row>
    <row r="121" spans="3:3" s="3" customFormat="1" x14ac:dyDescent="0.25">
      <c r="C121" s="57"/>
    </row>
    <row r="122" spans="3:3" s="3" customFormat="1" x14ac:dyDescent="0.25">
      <c r="C122" s="57"/>
    </row>
    <row r="123" spans="3:3" s="3" customFormat="1" x14ac:dyDescent="0.25">
      <c r="C123" s="57"/>
    </row>
    <row r="124" spans="3:3" s="3" customFormat="1" x14ac:dyDescent="0.25">
      <c r="C124" s="57"/>
    </row>
    <row r="125" spans="3:3" s="3" customFormat="1" x14ac:dyDescent="0.25">
      <c r="C125" s="57"/>
    </row>
    <row r="126" spans="3:3" s="3" customFormat="1" x14ac:dyDescent="0.25">
      <c r="C126" s="57"/>
    </row>
    <row r="127" spans="3:3" s="3" customFormat="1" x14ac:dyDescent="0.25">
      <c r="C127" s="57"/>
    </row>
    <row r="128" spans="3:3" s="3" customFormat="1" x14ac:dyDescent="0.25">
      <c r="C128" s="57"/>
    </row>
    <row r="129" spans="3:3" s="3" customFormat="1" x14ac:dyDescent="0.25">
      <c r="C129" s="57"/>
    </row>
    <row r="130" spans="3:3" s="3" customFormat="1" x14ac:dyDescent="0.25">
      <c r="C130" s="57"/>
    </row>
    <row r="131" spans="3:3" s="3" customFormat="1" x14ac:dyDescent="0.25">
      <c r="C131" s="57"/>
    </row>
    <row r="132" spans="3:3" s="3" customFormat="1" x14ac:dyDescent="0.25">
      <c r="C132" s="57"/>
    </row>
  </sheetData>
  <mergeCells count="7">
    <mergeCell ref="D3:Z3"/>
    <mergeCell ref="R4:S4"/>
    <mergeCell ref="U4:V4"/>
    <mergeCell ref="W4:Y4"/>
    <mergeCell ref="E4:G4"/>
    <mergeCell ref="H4:I4"/>
    <mergeCell ref="K4:N4"/>
  </mergeCells>
  <phoneticPr fontId="7" type="noConversion"/>
  <pageMargins left="0.75" right="0.75" top="1" bottom="1" header="0" footer="0"/>
  <pageSetup orientation="portrait"/>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421A8-A882-4B9E-AF56-E690829442CC}">
  <dimension ref="A1:AD32"/>
  <sheetViews>
    <sheetView zoomScale="110" zoomScaleNormal="110" workbookViewId="0">
      <pane xSplit="1" topLeftCell="G1" activePane="topRight" state="frozen"/>
      <selection pane="topRight" activeCell="I30" sqref="I30"/>
    </sheetView>
  </sheetViews>
  <sheetFormatPr defaultColWidth="9.109375" defaultRowHeight="13.2" x14ac:dyDescent="0.25"/>
  <cols>
    <col min="1" max="1" width="19.6640625" customWidth="1"/>
    <col min="2" max="4" width="0.6640625" hidden="1" customWidth="1"/>
    <col min="5" max="5" width="0.44140625" hidden="1" customWidth="1"/>
    <col min="6" max="6" width="3.33203125" hidden="1" customWidth="1"/>
    <col min="7" max="7" width="8.33203125" customWidth="1"/>
    <col min="8" max="8" width="9.88671875" customWidth="1"/>
    <col min="9" max="9" width="5.6640625" customWidth="1"/>
    <col min="10" max="10" width="0.88671875" hidden="1" customWidth="1"/>
    <col min="11" max="12" width="6.6640625" customWidth="1"/>
    <col min="13" max="13" width="7.88671875" customWidth="1"/>
    <col min="14" max="14" width="6.33203125" customWidth="1"/>
    <col min="15" max="15" width="8.44140625" customWidth="1"/>
    <col min="16" max="16" width="6.6640625" customWidth="1"/>
    <col min="17" max="17" width="5.6640625" customWidth="1"/>
    <col min="18" max="18" width="8.33203125" customWidth="1"/>
    <col min="19" max="19" width="8.109375" customWidth="1"/>
    <col min="20" max="20" width="5.6640625" customWidth="1"/>
    <col min="21" max="21" width="7.33203125" customWidth="1"/>
    <col min="22" max="22" width="6.88671875" customWidth="1"/>
    <col min="23" max="23" width="7.44140625" customWidth="1"/>
    <col min="24" max="24" width="8.33203125" customWidth="1"/>
    <col min="25" max="25" width="8.88671875" customWidth="1"/>
    <col min="26" max="26" width="9.33203125" customWidth="1"/>
    <col min="27" max="27" width="10" customWidth="1"/>
    <col min="28" max="28" width="10.5546875" customWidth="1"/>
    <col min="30" max="30" width="4.88671875" customWidth="1"/>
  </cols>
  <sheetData>
    <row r="1" spans="1:30" ht="15" thickBot="1" x14ac:dyDescent="0.35">
      <c r="A1" s="104" t="s">
        <v>126</v>
      </c>
      <c r="B1" s="104"/>
      <c r="O1" s="72" t="s">
        <v>25</v>
      </c>
      <c r="P1" s="72"/>
    </row>
    <row r="2" spans="1:30" x14ac:dyDescent="0.25">
      <c r="B2" s="136"/>
      <c r="C2" s="137"/>
      <c r="D2" s="137"/>
      <c r="E2" s="137"/>
      <c r="F2" s="211"/>
      <c r="G2" s="310"/>
      <c r="H2" s="194"/>
      <c r="I2" s="194"/>
      <c r="J2" s="137"/>
      <c r="K2" s="194"/>
      <c r="L2" s="300"/>
      <c r="M2" s="300"/>
      <c r="N2" s="138"/>
      <c r="O2" s="396"/>
      <c r="P2" s="397"/>
      <c r="Q2" s="194"/>
      <c r="R2" s="137"/>
      <c r="S2" s="195"/>
      <c r="T2" s="195"/>
      <c r="U2" s="125"/>
      <c r="V2" s="126"/>
      <c r="W2" s="126"/>
      <c r="X2" s="195"/>
      <c r="Y2" s="212"/>
      <c r="Z2" s="312"/>
      <c r="AA2" s="314"/>
      <c r="AB2" s="314"/>
    </row>
    <row r="3" spans="1:30" ht="37.200000000000003" customHeight="1" x14ac:dyDescent="0.25">
      <c r="A3" s="129" t="s">
        <v>127</v>
      </c>
      <c r="B3" s="127" t="s">
        <v>35</v>
      </c>
      <c r="C3" s="162" t="s">
        <v>36</v>
      </c>
      <c r="D3" s="105" t="s">
        <v>128</v>
      </c>
      <c r="E3" s="183" t="s">
        <v>38</v>
      </c>
      <c r="F3" s="143" t="s">
        <v>39</v>
      </c>
      <c r="G3" s="311" t="s">
        <v>39</v>
      </c>
      <c r="H3" s="180" t="s">
        <v>129</v>
      </c>
      <c r="I3" s="169" t="s">
        <v>41</v>
      </c>
      <c r="J3" s="162" t="s">
        <v>130</v>
      </c>
      <c r="K3" s="169" t="s">
        <v>42</v>
      </c>
      <c r="L3" s="128" t="s">
        <v>44</v>
      </c>
      <c r="M3" s="128" t="s">
        <v>43</v>
      </c>
      <c r="N3" s="128" t="s">
        <v>45</v>
      </c>
      <c r="O3" s="113" t="s">
        <v>25</v>
      </c>
      <c r="P3" s="105" t="s">
        <v>131</v>
      </c>
      <c r="Q3" s="180" t="s">
        <v>48</v>
      </c>
      <c r="R3" s="183" t="s">
        <v>49</v>
      </c>
      <c r="S3" s="180" t="s">
        <v>51</v>
      </c>
      <c r="T3" s="169" t="s">
        <v>52</v>
      </c>
      <c r="U3" s="127" t="s">
        <v>53</v>
      </c>
      <c r="V3" s="124" t="s">
        <v>54</v>
      </c>
      <c r="W3" s="124" t="s">
        <v>55</v>
      </c>
      <c r="X3" s="169" t="s">
        <v>132</v>
      </c>
      <c r="Y3" s="114" t="s">
        <v>46</v>
      </c>
      <c r="Z3" s="313" t="s">
        <v>57</v>
      </c>
      <c r="AA3" s="315" t="s">
        <v>50</v>
      </c>
      <c r="AB3" s="315" t="s">
        <v>28</v>
      </c>
      <c r="AC3" s="352" t="s">
        <v>133</v>
      </c>
    </row>
    <row r="4" spans="1:30" ht="13.8" x14ac:dyDescent="0.25">
      <c r="A4" s="130" t="s">
        <v>134</v>
      </c>
      <c r="B4" s="156"/>
      <c r="C4" s="166"/>
      <c r="D4" s="106"/>
      <c r="E4" s="106"/>
      <c r="F4" s="115"/>
      <c r="G4" s="170" t="s">
        <v>135</v>
      </c>
      <c r="H4" s="173" t="s">
        <v>136</v>
      </c>
      <c r="I4" s="170" t="s">
        <v>135</v>
      </c>
      <c r="J4" s="163"/>
      <c r="K4" s="174" t="s">
        <v>137</v>
      </c>
      <c r="L4" s="189" t="s">
        <v>137</v>
      </c>
      <c r="M4" s="189" t="s">
        <v>137</v>
      </c>
      <c r="N4" s="189" t="s">
        <v>137</v>
      </c>
      <c r="O4" s="115" t="s">
        <v>135</v>
      </c>
      <c r="P4" s="109" t="s">
        <v>137</v>
      </c>
      <c r="Q4" s="170" t="s">
        <v>135</v>
      </c>
      <c r="R4" s="184" t="s">
        <v>135</v>
      </c>
      <c r="S4" s="173" t="s">
        <v>136</v>
      </c>
      <c r="T4" s="173" t="s">
        <v>136</v>
      </c>
      <c r="U4" s="118" t="s">
        <v>138</v>
      </c>
      <c r="V4" s="118" t="s">
        <v>138</v>
      </c>
      <c r="W4" s="157" t="s">
        <v>138</v>
      </c>
      <c r="X4" s="171" t="s">
        <v>138</v>
      </c>
      <c r="Y4" s="176" t="s">
        <v>137</v>
      </c>
      <c r="Z4" s="171" t="s">
        <v>138</v>
      </c>
      <c r="AA4" s="171" t="s">
        <v>138</v>
      </c>
      <c r="AB4" s="171" t="s">
        <v>138</v>
      </c>
      <c r="AC4" s="352">
        <f t="shared" ref="AC4:AC26" si="0">COUNTIF(G4:AB4,"A")+COUNTIF(G4:AB4,"B")</f>
        <v>10</v>
      </c>
      <c r="AD4" s="258">
        <f>+AC4/21</f>
        <v>0.47619047619047616</v>
      </c>
    </row>
    <row r="5" spans="1:30" ht="13.8" x14ac:dyDescent="0.25">
      <c r="A5" s="130" t="s">
        <v>139</v>
      </c>
      <c r="B5" s="156"/>
      <c r="C5" s="164"/>
      <c r="D5" s="109"/>
      <c r="E5" s="109"/>
      <c r="F5" s="115"/>
      <c r="G5" s="170" t="s">
        <v>135</v>
      </c>
      <c r="H5" s="170" t="s">
        <v>135</v>
      </c>
      <c r="I5" s="171" t="s">
        <v>138</v>
      </c>
      <c r="J5" s="163"/>
      <c r="K5" s="170" t="s">
        <v>135</v>
      </c>
      <c r="L5" s="190" t="s">
        <v>135</v>
      </c>
      <c r="M5" s="190" t="s">
        <v>135</v>
      </c>
      <c r="N5" s="190" t="s">
        <v>135</v>
      </c>
      <c r="O5" s="117" t="s">
        <v>137</v>
      </c>
      <c r="P5" s="106" t="s">
        <v>135</v>
      </c>
      <c r="Q5" s="171" t="s">
        <v>138</v>
      </c>
      <c r="R5" s="184" t="s">
        <v>135</v>
      </c>
      <c r="S5" s="170" t="s">
        <v>135</v>
      </c>
      <c r="T5" s="170" t="s">
        <v>135</v>
      </c>
      <c r="U5" s="110" t="s">
        <v>140</v>
      </c>
      <c r="V5" s="110" t="s">
        <v>140</v>
      </c>
      <c r="W5" s="181" t="s">
        <v>140</v>
      </c>
      <c r="X5" s="171" t="s">
        <v>138</v>
      </c>
      <c r="Y5" s="176" t="s">
        <v>137</v>
      </c>
      <c r="Z5" s="181" t="s">
        <v>140</v>
      </c>
      <c r="AA5" s="170" t="s">
        <v>135</v>
      </c>
      <c r="AB5" s="181" t="s">
        <v>140</v>
      </c>
      <c r="AC5" s="352">
        <f t="shared" si="0"/>
        <v>3</v>
      </c>
      <c r="AD5" s="387">
        <f t="shared" ref="AD5:AD26" si="1">+AC5/21</f>
        <v>0.14285714285714285</v>
      </c>
    </row>
    <row r="6" spans="1:30" ht="13.8" x14ac:dyDescent="0.25">
      <c r="A6" s="130" t="s">
        <v>141</v>
      </c>
      <c r="B6" s="156"/>
      <c r="C6" s="164"/>
      <c r="D6" s="108"/>
      <c r="E6" s="108"/>
      <c r="F6" s="118"/>
      <c r="G6" s="171" t="s">
        <v>138</v>
      </c>
      <c r="H6" s="171" t="s">
        <v>138</v>
      </c>
      <c r="I6" s="171" t="s">
        <v>138</v>
      </c>
      <c r="J6" s="164"/>
      <c r="K6" s="170" t="s">
        <v>135</v>
      </c>
      <c r="L6" s="190" t="s">
        <v>135</v>
      </c>
      <c r="M6" s="190" t="s">
        <v>135</v>
      </c>
      <c r="N6" s="190" t="s">
        <v>135</v>
      </c>
      <c r="O6" s="118" t="s">
        <v>138</v>
      </c>
      <c r="P6" s="108" t="s">
        <v>138</v>
      </c>
      <c r="Q6" s="171" t="s">
        <v>138</v>
      </c>
      <c r="R6" s="185" t="s">
        <v>136</v>
      </c>
      <c r="S6" s="171" t="s">
        <v>138</v>
      </c>
      <c r="T6" s="171" t="s">
        <v>138</v>
      </c>
      <c r="U6" s="118" t="s">
        <v>138</v>
      </c>
      <c r="V6" s="118" t="s">
        <v>138</v>
      </c>
      <c r="W6" s="157" t="s">
        <v>138</v>
      </c>
      <c r="X6" s="171" t="s">
        <v>138</v>
      </c>
      <c r="Y6" s="176" t="s">
        <v>137</v>
      </c>
      <c r="Z6" s="171" t="s">
        <v>138</v>
      </c>
      <c r="AA6" s="171" t="s">
        <v>138</v>
      </c>
      <c r="AB6" s="171" t="s">
        <v>138</v>
      </c>
      <c r="AC6" s="352">
        <f t="shared" si="0"/>
        <v>16</v>
      </c>
      <c r="AD6" s="374">
        <f t="shared" si="1"/>
        <v>0.76190476190476186</v>
      </c>
    </row>
    <row r="7" spans="1:30" ht="13.8" x14ac:dyDescent="0.25">
      <c r="A7" s="146" t="s">
        <v>142</v>
      </c>
      <c r="B7" s="149"/>
      <c r="C7" s="165"/>
      <c r="D7" s="148"/>
      <c r="E7" s="148"/>
      <c r="F7" s="147"/>
      <c r="G7" s="172"/>
      <c r="H7" s="172"/>
      <c r="I7" s="172"/>
      <c r="J7" s="165"/>
      <c r="K7" s="172"/>
      <c r="L7" s="151"/>
      <c r="M7" s="151"/>
      <c r="N7" s="151"/>
      <c r="O7" s="147"/>
      <c r="P7" s="148"/>
      <c r="Q7" s="172"/>
      <c r="R7" s="150"/>
      <c r="S7" s="172"/>
      <c r="T7" s="172"/>
      <c r="U7" s="149"/>
      <c r="V7" s="149"/>
      <c r="W7" s="150"/>
      <c r="X7" s="172"/>
      <c r="Y7" s="177"/>
      <c r="Z7" s="172"/>
      <c r="AA7" s="172"/>
      <c r="AB7" s="172"/>
      <c r="AC7" s="352">
        <f t="shared" si="0"/>
        <v>0</v>
      </c>
      <c r="AD7" s="258"/>
    </row>
    <row r="8" spans="1:30" ht="13.8" x14ac:dyDescent="0.25">
      <c r="A8" s="131" t="s">
        <v>143</v>
      </c>
      <c r="B8" s="156"/>
      <c r="C8" s="164"/>
      <c r="D8" s="106"/>
      <c r="E8" s="171"/>
      <c r="F8" s="121"/>
      <c r="G8" s="173" t="s">
        <v>136</v>
      </c>
      <c r="H8" s="173" t="s">
        <v>136</v>
      </c>
      <c r="I8" s="171" t="s">
        <v>138</v>
      </c>
      <c r="J8" s="166"/>
      <c r="K8" s="171" t="s">
        <v>138</v>
      </c>
      <c r="L8" s="190" t="s">
        <v>135</v>
      </c>
      <c r="M8" s="176" t="s">
        <v>137</v>
      </c>
      <c r="N8" s="190" t="s">
        <v>135</v>
      </c>
      <c r="O8" s="118" t="s">
        <v>138</v>
      </c>
      <c r="P8" s="108" t="s">
        <v>138</v>
      </c>
      <c r="Q8" s="173" t="s">
        <v>136</v>
      </c>
      <c r="R8" s="170" t="s">
        <v>135</v>
      </c>
      <c r="S8" s="173" t="s">
        <v>136</v>
      </c>
      <c r="T8" s="173" t="s">
        <v>136</v>
      </c>
      <c r="U8" s="119" t="s">
        <v>138</v>
      </c>
      <c r="V8" s="116" t="s">
        <v>137</v>
      </c>
      <c r="W8" s="175" t="s">
        <v>138</v>
      </c>
      <c r="X8" s="174" t="s">
        <v>137</v>
      </c>
      <c r="Y8" s="175" t="s">
        <v>138</v>
      </c>
      <c r="Z8" s="175" t="s">
        <v>138</v>
      </c>
      <c r="AA8" s="182" t="s">
        <v>135</v>
      </c>
      <c r="AB8" s="173" t="s">
        <v>136</v>
      </c>
      <c r="AC8" s="352">
        <f t="shared" si="0"/>
        <v>14</v>
      </c>
      <c r="AD8" s="258">
        <f t="shared" si="1"/>
        <v>0.66666666666666663</v>
      </c>
    </row>
    <row r="9" spans="1:30" ht="13.8" x14ac:dyDescent="0.25">
      <c r="A9" s="131" t="s">
        <v>144</v>
      </c>
      <c r="B9" s="157"/>
      <c r="C9" s="164"/>
      <c r="D9" s="106"/>
      <c r="E9" s="158"/>
      <c r="F9" s="121"/>
      <c r="G9" s="173" t="s">
        <v>136</v>
      </c>
      <c r="H9" s="173" t="s">
        <v>136</v>
      </c>
      <c r="I9" s="173" t="s">
        <v>136</v>
      </c>
      <c r="J9" s="166"/>
      <c r="K9" s="170" t="s">
        <v>135</v>
      </c>
      <c r="L9" s="190" t="s">
        <v>135</v>
      </c>
      <c r="M9" s="176" t="s">
        <v>137</v>
      </c>
      <c r="N9" s="190" t="s">
        <v>135</v>
      </c>
      <c r="O9" s="118" t="s">
        <v>138</v>
      </c>
      <c r="P9" s="108" t="s">
        <v>138</v>
      </c>
      <c r="Q9" s="170" t="s">
        <v>135</v>
      </c>
      <c r="R9" s="186" t="s">
        <v>138</v>
      </c>
      <c r="S9" s="173" t="s">
        <v>136</v>
      </c>
      <c r="T9" s="173" t="s">
        <v>136</v>
      </c>
      <c r="U9" s="116" t="s">
        <v>137</v>
      </c>
      <c r="V9" s="116" t="s">
        <v>137</v>
      </c>
      <c r="W9" s="182" t="s">
        <v>135</v>
      </c>
      <c r="X9" s="170" t="s">
        <v>135</v>
      </c>
      <c r="Y9" s="182" t="s">
        <v>135</v>
      </c>
      <c r="Z9" s="175" t="s">
        <v>138</v>
      </c>
      <c r="AA9" s="173" t="s">
        <v>136</v>
      </c>
      <c r="AB9" s="173" t="s">
        <v>136</v>
      </c>
      <c r="AC9" s="352">
        <f t="shared" si="0"/>
        <v>11</v>
      </c>
      <c r="AD9" s="258">
        <f t="shared" si="1"/>
        <v>0.52380952380952384</v>
      </c>
    </row>
    <row r="10" spans="1:30" ht="13.8" x14ac:dyDescent="0.25">
      <c r="A10" s="131" t="s">
        <v>145</v>
      </c>
      <c r="B10" s="158"/>
      <c r="C10" s="164"/>
      <c r="D10" s="106"/>
      <c r="E10" s="158"/>
      <c r="F10" s="115"/>
      <c r="G10" s="170" t="s">
        <v>135</v>
      </c>
      <c r="H10" s="170" t="s">
        <v>135</v>
      </c>
      <c r="I10" s="173" t="s">
        <v>136</v>
      </c>
      <c r="J10" s="163"/>
      <c r="K10" s="170" t="s">
        <v>135</v>
      </c>
      <c r="L10" s="173" t="s">
        <v>136</v>
      </c>
      <c r="M10" s="173" t="s">
        <v>136</v>
      </c>
      <c r="N10" s="191" t="s">
        <v>138</v>
      </c>
      <c r="O10" s="117" t="s">
        <v>137</v>
      </c>
      <c r="P10" s="109" t="s">
        <v>137</v>
      </c>
      <c r="Q10" s="171" t="s">
        <v>138</v>
      </c>
      <c r="R10" s="185" t="s">
        <v>136</v>
      </c>
      <c r="S10" s="170" t="s">
        <v>135</v>
      </c>
      <c r="T10" s="170" t="s">
        <v>135</v>
      </c>
      <c r="U10" s="119" t="s">
        <v>138</v>
      </c>
      <c r="V10" s="182" t="s">
        <v>135</v>
      </c>
      <c r="W10" s="176" t="s">
        <v>137</v>
      </c>
      <c r="X10" s="171" t="s">
        <v>138</v>
      </c>
      <c r="Y10" s="182" t="s">
        <v>135</v>
      </c>
      <c r="Z10" s="173" t="s">
        <v>136</v>
      </c>
      <c r="AA10" s="170" t="s">
        <v>135</v>
      </c>
      <c r="AB10" s="176" t="s">
        <v>137</v>
      </c>
      <c r="AC10" s="352">
        <f t="shared" si="0"/>
        <v>9</v>
      </c>
      <c r="AD10" s="388">
        <f t="shared" si="1"/>
        <v>0.42857142857142855</v>
      </c>
    </row>
    <row r="11" spans="1:30" ht="13.8" x14ac:dyDescent="0.25">
      <c r="A11" s="146" t="s">
        <v>146</v>
      </c>
      <c r="B11" s="149"/>
      <c r="C11" s="165"/>
      <c r="D11" s="148"/>
      <c r="E11" s="148"/>
      <c r="F11" s="147"/>
      <c r="G11" s="172"/>
      <c r="H11" s="172"/>
      <c r="I11" s="172"/>
      <c r="J11" s="165"/>
      <c r="K11" s="172"/>
      <c r="L11" s="151"/>
      <c r="M11" s="151"/>
      <c r="N11" s="151"/>
      <c r="O11" s="147"/>
      <c r="P11" s="148"/>
      <c r="Q11" s="172"/>
      <c r="R11" s="150"/>
      <c r="S11" s="172"/>
      <c r="T11" s="172"/>
      <c r="U11" s="149"/>
      <c r="V11" s="149"/>
      <c r="W11" s="150"/>
      <c r="X11" s="172"/>
      <c r="Y11" s="177"/>
      <c r="Z11" s="172"/>
      <c r="AA11" s="172"/>
      <c r="AB11" s="172"/>
      <c r="AC11" s="352">
        <f t="shared" si="0"/>
        <v>0</v>
      </c>
      <c r="AD11" s="258"/>
    </row>
    <row r="12" spans="1:30" ht="13.8" x14ac:dyDescent="0.25">
      <c r="A12" s="131" t="s">
        <v>147</v>
      </c>
      <c r="B12" s="156"/>
      <c r="C12" s="163"/>
      <c r="D12" s="108"/>
      <c r="E12" s="108"/>
      <c r="F12" s="121"/>
      <c r="G12" s="171" t="s">
        <v>138</v>
      </c>
      <c r="H12" s="171" t="s">
        <v>138</v>
      </c>
      <c r="I12" s="171" t="s">
        <v>138</v>
      </c>
      <c r="J12" s="166"/>
      <c r="K12" s="170" t="s">
        <v>135</v>
      </c>
      <c r="L12" s="190" t="s">
        <v>135</v>
      </c>
      <c r="M12" s="190" t="s">
        <v>135</v>
      </c>
      <c r="N12" s="190" t="s">
        <v>135</v>
      </c>
      <c r="O12" s="115" t="s">
        <v>135</v>
      </c>
      <c r="P12" s="106" t="s">
        <v>135</v>
      </c>
      <c r="Q12" s="173" t="s">
        <v>136</v>
      </c>
      <c r="R12" s="187" t="s">
        <v>140</v>
      </c>
      <c r="S12" s="171" t="s">
        <v>138</v>
      </c>
      <c r="T12" s="171" t="s">
        <v>138</v>
      </c>
      <c r="U12" s="120" t="s">
        <v>135</v>
      </c>
      <c r="V12" s="120" t="s">
        <v>135</v>
      </c>
      <c r="W12" s="182" t="s">
        <v>135</v>
      </c>
      <c r="X12" s="171" t="s">
        <v>138</v>
      </c>
      <c r="Y12" s="178" t="s">
        <v>135</v>
      </c>
      <c r="Z12" s="182" t="s">
        <v>135</v>
      </c>
      <c r="AA12" s="171" t="s">
        <v>138</v>
      </c>
      <c r="AB12" s="171" t="s">
        <v>138</v>
      </c>
      <c r="AC12" s="352">
        <f t="shared" si="0"/>
        <v>9</v>
      </c>
      <c r="AD12" s="388">
        <f t="shared" si="1"/>
        <v>0.42857142857142855</v>
      </c>
    </row>
    <row r="13" spans="1:30" ht="13.8" x14ac:dyDescent="0.25">
      <c r="A13" s="131" t="s">
        <v>148</v>
      </c>
      <c r="B13" s="156"/>
      <c r="C13" s="163"/>
      <c r="D13" s="108"/>
      <c r="E13" s="108"/>
      <c r="F13" s="121"/>
      <c r="G13" s="171" t="s">
        <v>138</v>
      </c>
      <c r="H13" s="171" t="s">
        <v>138</v>
      </c>
      <c r="I13" s="171" t="s">
        <v>138</v>
      </c>
      <c r="J13" s="166"/>
      <c r="K13" s="171" t="s">
        <v>138</v>
      </c>
      <c r="L13" s="191" t="s">
        <v>138</v>
      </c>
      <c r="M13" s="191" t="s">
        <v>138</v>
      </c>
      <c r="N13" s="191" t="s">
        <v>138</v>
      </c>
      <c r="O13" s="118" t="s">
        <v>138</v>
      </c>
      <c r="P13" s="108" t="s">
        <v>138</v>
      </c>
      <c r="Q13" s="173" t="s">
        <v>136</v>
      </c>
      <c r="R13" s="187" t="s">
        <v>140</v>
      </c>
      <c r="S13" s="171" t="s">
        <v>138</v>
      </c>
      <c r="T13" s="171" t="s">
        <v>138</v>
      </c>
      <c r="U13" s="119" t="s">
        <v>138</v>
      </c>
      <c r="V13" s="119" t="s">
        <v>138</v>
      </c>
      <c r="W13" s="175" t="s">
        <v>138</v>
      </c>
      <c r="X13" s="171" t="s">
        <v>138</v>
      </c>
      <c r="Y13" s="178" t="s">
        <v>135</v>
      </c>
      <c r="Z13" s="182" t="s">
        <v>135</v>
      </c>
      <c r="AA13" s="171" t="s">
        <v>138</v>
      </c>
      <c r="AB13" s="171" t="s">
        <v>138</v>
      </c>
      <c r="AC13" s="352">
        <f t="shared" si="0"/>
        <v>18</v>
      </c>
      <c r="AD13" s="258">
        <f t="shared" si="1"/>
        <v>0.8571428571428571</v>
      </c>
    </row>
    <row r="14" spans="1:30" ht="13.8" x14ac:dyDescent="0.25">
      <c r="A14" s="146" t="s">
        <v>149</v>
      </c>
      <c r="B14" s="149"/>
      <c r="C14" s="165"/>
      <c r="D14" s="148"/>
      <c r="E14" s="148"/>
      <c r="F14" s="147"/>
      <c r="G14" s="172"/>
      <c r="H14" s="172"/>
      <c r="I14" s="172"/>
      <c r="J14" s="165"/>
      <c r="K14" s="172"/>
      <c r="L14" s="151"/>
      <c r="M14" s="151"/>
      <c r="N14" s="151"/>
      <c r="O14" s="147"/>
      <c r="P14" s="148"/>
      <c r="Q14" s="172"/>
      <c r="R14" s="150"/>
      <c r="S14" s="172"/>
      <c r="T14" s="172"/>
      <c r="U14" s="149"/>
      <c r="V14" s="149"/>
      <c r="W14" s="150"/>
      <c r="X14" s="172"/>
      <c r="Y14" s="177"/>
      <c r="Z14" s="172"/>
      <c r="AA14" s="172"/>
      <c r="AB14" s="172"/>
      <c r="AC14" s="352">
        <f t="shared" si="0"/>
        <v>0</v>
      </c>
      <c r="AD14" s="258"/>
    </row>
    <row r="15" spans="1:30" ht="13.8" x14ac:dyDescent="0.25">
      <c r="A15" s="131" t="s">
        <v>150</v>
      </c>
      <c r="B15" s="158"/>
      <c r="C15" s="166"/>
      <c r="D15" s="109"/>
      <c r="E15" s="109"/>
      <c r="F15" s="117"/>
      <c r="G15" s="171" t="s">
        <v>138</v>
      </c>
      <c r="H15" s="171" t="s">
        <v>138</v>
      </c>
      <c r="I15" s="174" t="s">
        <v>137</v>
      </c>
      <c r="J15" s="167"/>
      <c r="K15" s="173" t="s">
        <v>136</v>
      </c>
      <c r="L15" s="164" t="s">
        <v>138</v>
      </c>
      <c r="M15" s="164" t="s">
        <v>138</v>
      </c>
      <c r="N15" s="190" t="s">
        <v>135</v>
      </c>
      <c r="O15" s="117" t="s">
        <v>137</v>
      </c>
      <c r="P15" s="109" t="s">
        <v>137</v>
      </c>
      <c r="Q15" s="170" t="s">
        <v>135</v>
      </c>
      <c r="R15" s="188" t="s">
        <v>137</v>
      </c>
      <c r="S15" s="171" t="s">
        <v>138</v>
      </c>
      <c r="T15" s="171" t="s">
        <v>138</v>
      </c>
      <c r="U15" s="108" t="s">
        <v>138</v>
      </c>
      <c r="V15" s="108" t="s">
        <v>138</v>
      </c>
      <c r="W15" s="175" t="s">
        <v>138</v>
      </c>
      <c r="X15" s="171" t="s">
        <v>138</v>
      </c>
      <c r="Y15" s="182" t="s">
        <v>135</v>
      </c>
      <c r="Z15" s="171" t="s">
        <v>138</v>
      </c>
      <c r="AA15" s="171" t="s">
        <v>138</v>
      </c>
      <c r="AB15" s="171" t="s">
        <v>138</v>
      </c>
      <c r="AC15" s="352">
        <f t="shared" si="0"/>
        <v>14</v>
      </c>
      <c r="AD15" s="258">
        <f t="shared" si="1"/>
        <v>0.66666666666666663</v>
      </c>
    </row>
    <row r="16" spans="1:30" ht="13.8" x14ac:dyDescent="0.25">
      <c r="A16" s="131" t="s">
        <v>151</v>
      </c>
      <c r="B16" s="156"/>
      <c r="C16" s="166"/>
      <c r="D16" s="109"/>
      <c r="E16" s="109"/>
      <c r="F16" s="118"/>
      <c r="G16" s="174" t="s">
        <v>137</v>
      </c>
      <c r="H16" s="170" t="s">
        <v>135</v>
      </c>
      <c r="I16" s="173" t="s">
        <v>136</v>
      </c>
      <c r="J16" s="164"/>
      <c r="K16" s="170" t="s">
        <v>135</v>
      </c>
      <c r="L16" s="176" t="s">
        <v>137</v>
      </c>
      <c r="M16" s="176" t="s">
        <v>137</v>
      </c>
      <c r="N16" s="164" t="s">
        <v>138</v>
      </c>
      <c r="O16" s="115" t="s">
        <v>135</v>
      </c>
      <c r="P16" s="109" t="s">
        <v>137</v>
      </c>
      <c r="Q16" s="171" t="s">
        <v>138</v>
      </c>
      <c r="R16" s="188" t="s">
        <v>137</v>
      </c>
      <c r="S16" s="171" t="s">
        <v>138</v>
      </c>
      <c r="T16" s="171" t="s">
        <v>138</v>
      </c>
      <c r="U16" s="185" t="s">
        <v>136</v>
      </c>
      <c r="V16" s="185" t="s">
        <v>136</v>
      </c>
      <c r="W16" s="185" t="s">
        <v>136</v>
      </c>
      <c r="X16" s="170" t="s">
        <v>135</v>
      </c>
      <c r="Y16" s="176" t="s">
        <v>137</v>
      </c>
      <c r="Z16" s="173" t="s">
        <v>136</v>
      </c>
      <c r="AA16" s="171" t="s">
        <v>138</v>
      </c>
      <c r="AB16" s="171" t="s">
        <v>138</v>
      </c>
      <c r="AC16" s="352">
        <f t="shared" si="0"/>
        <v>11</v>
      </c>
      <c r="AD16" s="258">
        <f t="shared" si="1"/>
        <v>0.52380952380952384</v>
      </c>
    </row>
    <row r="17" spans="1:30" ht="13.8" x14ac:dyDescent="0.25">
      <c r="A17" s="146" t="s">
        <v>152</v>
      </c>
      <c r="B17" s="149"/>
      <c r="C17" s="165"/>
      <c r="D17" s="148"/>
      <c r="E17" s="148"/>
      <c r="F17" s="147"/>
      <c r="G17" s="172"/>
      <c r="H17" s="172"/>
      <c r="I17" s="172"/>
      <c r="J17" s="165"/>
      <c r="K17" s="172"/>
      <c r="L17" s="151"/>
      <c r="M17" s="151"/>
      <c r="N17" s="151"/>
      <c r="O17" s="147"/>
      <c r="P17" s="148"/>
      <c r="Q17" s="172"/>
      <c r="R17" s="150"/>
      <c r="S17" s="172"/>
      <c r="T17" s="172"/>
      <c r="U17" s="149"/>
      <c r="V17" s="149"/>
      <c r="W17" s="150"/>
      <c r="X17" s="172"/>
      <c r="Y17" s="177"/>
      <c r="Z17" s="172"/>
      <c r="AA17" s="172"/>
      <c r="AB17" s="172"/>
      <c r="AC17" s="352">
        <f t="shared" si="0"/>
        <v>0</v>
      </c>
      <c r="AD17" s="258"/>
    </row>
    <row r="18" spans="1:30" ht="13.8" x14ac:dyDescent="0.25">
      <c r="A18" s="133" t="s">
        <v>153</v>
      </c>
      <c r="B18" s="159"/>
      <c r="C18" s="166"/>
      <c r="D18" s="108"/>
      <c r="E18" s="109"/>
      <c r="F18" s="139"/>
      <c r="G18" s="174" t="s">
        <v>137</v>
      </c>
      <c r="H18" s="174" t="s">
        <v>137</v>
      </c>
      <c r="I18" s="171" t="s">
        <v>138</v>
      </c>
      <c r="J18" s="168"/>
      <c r="K18" s="174" t="s">
        <v>137</v>
      </c>
      <c r="L18" s="189" t="s">
        <v>137</v>
      </c>
      <c r="M18" s="189" t="s">
        <v>137</v>
      </c>
      <c r="N18" s="189" t="s">
        <v>137</v>
      </c>
      <c r="O18" s="118" t="s">
        <v>138</v>
      </c>
      <c r="P18" s="108" t="s">
        <v>138</v>
      </c>
      <c r="Q18" s="173" t="s">
        <v>136</v>
      </c>
      <c r="R18" s="188" t="s">
        <v>137</v>
      </c>
      <c r="S18" s="119" t="s">
        <v>138</v>
      </c>
      <c r="T18" s="119" t="s">
        <v>138</v>
      </c>
      <c r="U18" s="119" t="s">
        <v>138</v>
      </c>
      <c r="V18" s="119" t="s">
        <v>138</v>
      </c>
      <c r="W18" s="175" t="s">
        <v>138</v>
      </c>
      <c r="X18" s="170" t="s">
        <v>135</v>
      </c>
      <c r="Y18" s="176" t="s">
        <v>137</v>
      </c>
      <c r="Z18" s="175" t="s">
        <v>138</v>
      </c>
      <c r="AA18" s="173" t="s">
        <v>136</v>
      </c>
      <c r="AB18" s="171" t="s">
        <v>138</v>
      </c>
      <c r="AC18" s="352">
        <f t="shared" si="0"/>
        <v>12</v>
      </c>
      <c r="AD18" s="258">
        <f t="shared" si="1"/>
        <v>0.5714285714285714</v>
      </c>
    </row>
    <row r="19" spans="1:30" ht="13.8" x14ac:dyDescent="0.25">
      <c r="A19" s="133" t="s">
        <v>154</v>
      </c>
      <c r="B19" s="159"/>
      <c r="C19" s="163"/>
      <c r="D19" s="109"/>
      <c r="E19" s="108"/>
      <c r="F19" s="139"/>
      <c r="G19" s="171" t="s">
        <v>138</v>
      </c>
      <c r="H19" s="171" t="s">
        <v>138</v>
      </c>
      <c r="I19" s="174" t="s">
        <v>137</v>
      </c>
      <c r="J19" s="168"/>
      <c r="K19" s="171" t="s">
        <v>138</v>
      </c>
      <c r="L19" s="191" t="s">
        <v>138</v>
      </c>
      <c r="M19" s="191" t="s">
        <v>138</v>
      </c>
      <c r="N19" s="191" t="s">
        <v>138</v>
      </c>
      <c r="O19" s="118" t="s">
        <v>138</v>
      </c>
      <c r="P19" s="108" t="s">
        <v>138</v>
      </c>
      <c r="Q19" s="170" t="s">
        <v>135</v>
      </c>
      <c r="R19" s="188" t="s">
        <v>137</v>
      </c>
      <c r="S19" s="171" t="s">
        <v>138</v>
      </c>
      <c r="T19" s="171" t="s">
        <v>138</v>
      </c>
      <c r="U19" s="119" t="s">
        <v>138</v>
      </c>
      <c r="V19" s="119" t="s">
        <v>138</v>
      </c>
      <c r="W19" s="175" t="s">
        <v>138</v>
      </c>
      <c r="X19" s="171" t="s">
        <v>138</v>
      </c>
      <c r="Y19" s="316" t="s">
        <v>138</v>
      </c>
      <c r="Z19" s="171" t="s">
        <v>138</v>
      </c>
      <c r="AA19" s="171" t="s">
        <v>138</v>
      </c>
      <c r="AB19" s="171" t="s">
        <v>138</v>
      </c>
      <c r="AC19" s="352">
        <f t="shared" si="0"/>
        <v>18</v>
      </c>
      <c r="AD19" s="374">
        <f t="shared" si="1"/>
        <v>0.8571428571428571</v>
      </c>
    </row>
    <row r="20" spans="1:30" ht="13.8" x14ac:dyDescent="0.25">
      <c r="A20" s="133" t="s">
        <v>155</v>
      </c>
      <c r="B20" s="159"/>
      <c r="C20" s="164"/>
      <c r="D20" s="108"/>
      <c r="E20" s="108"/>
      <c r="F20" s="139"/>
      <c r="G20" s="171" t="s">
        <v>138</v>
      </c>
      <c r="H20" s="171" t="s">
        <v>138</v>
      </c>
      <c r="I20" s="171" t="s">
        <v>138</v>
      </c>
      <c r="J20" s="168"/>
      <c r="K20" s="171" t="s">
        <v>138</v>
      </c>
      <c r="L20" s="191" t="s">
        <v>138</v>
      </c>
      <c r="M20" s="191" t="s">
        <v>138</v>
      </c>
      <c r="N20" s="191" t="s">
        <v>138</v>
      </c>
      <c r="O20" s="118" t="s">
        <v>138</v>
      </c>
      <c r="P20" s="108" t="s">
        <v>138</v>
      </c>
      <c r="Q20" s="171" t="s">
        <v>138</v>
      </c>
      <c r="R20" s="188" t="s">
        <v>137</v>
      </c>
      <c r="S20" s="171" t="s">
        <v>138</v>
      </c>
      <c r="T20" s="171" t="s">
        <v>138</v>
      </c>
      <c r="U20" s="119" t="s">
        <v>138</v>
      </c>
      <c r="V20" s="119" t="s">
        <v>138</v>
      </c>
      <c r="W20" s="175" t="s">
        <v>138</v>
      </c>
      <c r="X20" s="171" t="s">
        <v>138</v>
      </c>
      <c r="Y20" s="175" t="s">
        <v>138</v>
      </c>
      <c r="Z20" s="171" t="s">
        <v>138</v>
      </c>
      <c r="AA20" s="171" t="s">
        <v>138</v>
      </c>
      <c r="AB20" s="171" t="s">
        <v>138</v>
      </c>
      <c r="AC20" s="352">
        <f t="shared" si="0"/>
        <v>20</v>
      </c>
      <c r="AD20" s="374">
        <f t="shared" si="1"/>
        <v>0.95238095238095233</v>
      </c>
    </row>
    <row r="21" spans="1:30" ht="13.8" x14ac:dyDescent="0.25">
      <c r="A21" s="133" t="s">
        <v>156</v>
      </c>
      <c r="B21" s="159"/>
      <c r="C21" s="163"/>
      <c r="D21" s="106"/>
      <c r="E21" s="106"/>
      <c r="F21" s="139"/>
      <c r="G21" s="171" t="s">
        <v>138</v>
      </c>
      <c r="H21" s="171" t="s">
        <v>138</v>
      </c>
      <c r="I21" s="170" t="s">
        <v>135</v>
      </c>
      <c r="J21" s="168"/>
      <c r="K21" s="171" t="s">
        <v>138</v>
      </c>
      <c r="L21" s="191" t="s">
        <v>138</v>
      </c>
      <c r="M21" s="191" t="s">
        <v>138</v>
      </c>
      <c r="N21" s="191" t="s">
        <v>138</v>
      </c>
      <c r="O21" s="118" t="s">
        <v>138</v>
      </c>
      <c r="P21" s="108" t="s">
        <v>138</v>
      </c>
      <c r="Q21" s="170" t="s">
        <v>135</v>
      </c>
      <c r="R21" s="188" t="s">
        <v>137</v>
      </c>
      <c r="S21" s="171" t="s">
        <v>138</v>
      </c>
      <c r="T21" s="171" t="s">
        <v>138</v>
      </c>
      <c r="U21" s="119" t="s">
        <v>138</v>
      </c>
      <c r="V21" s="119" t="s">
        <v>138</v>
      </c>
      <c r="W21" s="175" t="s">
        <v>138</v>
      </c>
      <c r="X21" s="171" t="s">
        <v>138</v>
      </c>
      <c r="Y21" s="317" t="s">
        <v>138</v>
      </c>
      <c r="Z21" s="171" t="s">
        <v>138</v>
      </c>
      <c r="AA21" s="171" t="s">
        <v>138</v>
      </c>
      <c r="AB21" s="171" t="s">
        <v>138</v>
      </c>
      <c r="AC21" s="352">
        <f t="shared" si="0"/>
        <v>18</v>
      </c>
      <c r="AD21" s="374">
        <f t="shared" si="1"/>
        <v>0.8571428571428571</v>
      </c>
    </row>
    <row r="22" spans="1:30" ht="13.8" x14ac:dyDescent="0.25">
      <c r="A22" s="134" t="s">
        <v>157</v>
      </c>
      <c r="B22" s="156"/>
      <c r="C22" s="167"/>
      <c r="D22" s="109"/>
      <c r="E22" s="109"/>
      <c r="F22" s="121"/>
      <c r="G22" s="171" t="s">
        <v>138</v>
      </c>
      <c r="H22" s="171" t="s">
        <v>138</v>
      </c>
      <c r="I22" s="171" t="s">
        <v>138</v>
      </c>
      <c r="J22" s="166"/>
      <c r="K22" s="173" t="s">
        <v>136</v>
      </c>
      <c r="L22" s="173" t="s">
        <v>136</v>
      </c>
      <c r="M22" s="173" t="s">
        <v>136</v>
      </c>
      <c r="N22" s="190" t="s">
        <v>135</v>
      </c>
      <c r="O22" s="117" t="s">
        <v>137</v>
      </c>
      <c r="P22" s="109" t="s">
        <v>137</v>
      </c>
      <c r="Q22" s="173" t="s">
        <v>136</v>
      </c>
      <c r="R22" s="185" t="s">
        <v>136</v>
      </c>
      <c r="S22" s="171" t="s">
        <v>138</v>
      </c>
      <c r="T22" s="171" t="s">
        <v>138</v>
      </c>
      <c r="U22" s="116" t="s">
        <v>137</v>
      </c>
      <c r="V22" s="116" t="s">
        <v>137</v>
      </c>
      <c r="W22" s="176" t="s">
        <v>137</v>
      </c>
      <c r="X22" s="171" t="s">
        <v>138</v>
      </c>
      <c r="Y22" s="176" t="s">
        <v>137</v>
      </c>
      <c r="Z22" s="176" t="s">
        <v>137</v>
      </c>
      <c r="AA22" s="171" t="s">
        <v>138</v>
      </c>
      <c r="AB22" s="171" t="s">
        <v>138</v>
      </c>
      <c r="AC22" s="352">
        <f t="shared" si="0"/>
        <v>13</v>
      </c>
      <c r="AD22" s="258">
        <f t="shared" si="1"/>
        <v>0.61904761904761907</v>
      </c>
    </row>
    <row r="23" spans="1:30" ht="13.8" x14ac:dyDescent="0.25">
      <c r="A23" s="146" t="s">
        <v>158</v>
      </c>
      <c r="B23" s="149"/>
      <c r="C23" s="165"/>
      <c r="D23" s="148"/>
      <c r="E23" s="148"/>
      <c r="F23" s="147"/>
      <c r="G23" s="172"/>
      <c r="H23" s="172"/>
      <c r="I23" s="172"/>
      <c r="J23" s="165"/>
      <c r="K23" s="172"/>
      <c r="L23" s="151"/>
      <c r="M23" s="151"/>
      <c r="N23" s="151"/>
      <c r="O23" s="147"/>
      <c r="P23" s="148"/>
      <c r="Q23" s="172"/>
      <c r="R23" s="150"/>
      <c r="S23" s="172"/>
      <c r="T23" s="172"/>
      <c r="U23" s="149"/>
      <c r="V23" s="149"/>
      <c r="W23" s="150"/>
      <c r="X23" s="172"/>
      <c r="Y23" s="177"/>
      <c r="Z23" s="172"/>
      <c r="AA23" s="172"/>
      <c r="AB23" s="172"/>
      <c r="AC23" s="352">
        <f t="shared" si="0"/>
        <v>0</v>
      </c>
      <c r="AD23" s="258"/>
    </row>
    <row r="24" spans="1:30" ht="13.8" x14ac:dyDescent="0.25">
      <c r="A24" s="131" t="s">
        <v>159</v>
      </c>
      <c r="B24" s="160"/>
      <c r="C24" s="166"/>
      <c r="D24" s="171"/>
      <c r="E24" s="171"/>
      <c r="F24" s="115"/>
      <c r="G24" s="176" t="s">
        <v>137</v>
      </c>
      <c r="H24" s="173" t="s">
        <v>136</v>
      </c>
      <c r="I24" s="170" t="s">
        <v>135</v>
      </c>
      <c r="J24" s="167"/>
      <c r="K24" s="173" t="s">
        <v>136</v>
      </c>
      <c r="L24" s="176" t="s">
        <v>137</v>
      </c>
      <c r="M24" s="170" t="s">
        <v>135</v>
      </c>
      <c r="N24" s="192" t="s">
        <v>136</v>
      </c>
      <c r="O24" s="121" t="s">
        <v>136</v>
      </c>
      <c r="P24" s="107" t="s">
        <v>136</v>
      </c>
      <c r="Q24" s="171" t="s">
        <v>138</v>
      </c>
      <c r="R24" s="188" t="s">
        <v>137</v>
      </c>
      <c r="S24" s="173" t="s">
        <v>136</v>
      </c>
      <c r="T24" s="173" t="s">
        <v>136</v>
      </c>
      <c r="U24" s="120" t="s">
        <v>135</v>
      </c>
      <c r="V24" s="120" t="s">
        <v>135</v>
      </c>
      <c r="W24" s="182" t="s">
        <v>135</v>
      </c>
      <c r="X24" s="193" t="s">
        <v>140</v>
      </c>
      <c r="Y24" s="171" t="s">
        <v>138</v>
      </c>
      <c r="Z24" s="182" t="s">
        <v>135</v>
      </c>
      <c r="AA24" s="176" t="s">
        <v>137</v>
      </c>
      <c r="AB24" s="173" t="s">
        <v>136</v>
      </c>
      <c r="AC24" s="352">
        <f t="shared" si="0"/>
        <v>10</v>
      </c>
      <c r="AD24" s="258">
        <f t="shared" si="1"/>
        <v>0.47619047619047616</v>
      </c>
    </row>
    <row r="25" spans="1:30" ht="27.6" x14ac:dyDescent="0.25">
      <c r="A25" s="135" t="s">
        <v>160</v>
      </c>
      <c r="B25" s="158"/>
      <c r="C25" s="166"/>
      <c r="D25" s="171"/>
      <c r="E25" s="171"/>
      <c r="F25" s="115"/>
      <c r="G25" s="176" t="s">
        <v>137</v>
      </c>
      <c r="H25" s="173" t="s">
        <v>136</v>
      </c>
      <c r="I25" s="171" t="s">
        <v>138</v>
      </c>
      <c r="J25" s="167"/>
      <c r="K25" s="173" t="s">
        <v>136</v>
      </c>
      <c r="L25" s="171" t="s">
        <v>138</v>
      </c>
      <c r="M25" s="171" t="s">
        <v>138</v>
      </c>
      <c r="N25" s="192" t="s">
        <v>136</v>
      </c>
      <c r="O25" s="121" t="s">
        <v>136</v>
      </c>
      <c r="P25" s="107" t="s">
        <v>136</v>
      </c>
      <c r="Q25" s="171" t="s">
        <v>138</v>
      </c>
      <c r="R25" s="188" t="s">
        <v>137</v>
      </c>
      <c r="S25" s="173" t="s">
        <v>136</v>
      </c>
      <c r="T25" s="173" t="s">
        <v>136</v>
      </c>
      <c r="U25" s="119" t="s">
        <v>138</v>
      </c>
      <c r="V25" s="119" t="s">
        <v>138</v>
      </c>
      <c r="W25" s="175" t="s">
        <v>138</v>
      </c>
      <c r="X25" s="193" t="s">
        <v>140</v>
      </c>
      <c r="Y25" s="178" t="s">
        <v>136</v>
      </c>
      <c r="Z25" s="173" t="s">
        <v>136</v>
      </c>
      <c r="AA25" s="173" t="s">
        <v>136</v>
      </c>
      <c r="AB25" s="173" t="s">
        <v>136</v>
      </c>
      <c r="AC25" s="352">
        <f t="shared" si="0"/>
        <v>18</v>
      </c>
      <c r="AD25" s="374">
        <f t="shared" si="1"/>
        <v>0.8571428571428571</v>
      </c>
    </row>
    <row r="26" spans="1:30" ht="14.4" thickBot="1" x14ac:dyDescent="0.3">
      <c r="A26" s="132" t="s">
        <v>161</v>
      </c>
      <c r="B26" s="161"/>
      <c r="C26" s="179"/>
      <c r="D26" s="123"/>
      <c r="E26" s="123"/>
      <c r="F26" s="122"/>
      <c r="G26" s="363" t="s">
        <v>137</v>
      </c>
      <c r="H26" s="363" t="s">
        <v>137</v>
      </c>
      <c r="I26" s="363" t="s">
        <v>137</v>
      </c>
      <c r="J26" s="364"/>
      <c r="K26" s="363" t="s">
        <v>137</v>
      </c>
      <c r="L26" s="366" t="s">
        <v>137</v>
      </c>
      <c r="M26" s="366" t="s">
        <v>137</v>
      </c>
      <c r="N26" s="366" t="s">
        <v>137</v>
      </c>
      <c r="O26" s="367" t="s">
        <v>137</v>
      </c>
      <c r="P26" s="368" t="s">
        <v>137</v>
      </c>
      <c r="Q26" s="370" t="s">
        <v>135</v>
      </c>
      <c r="R26" s="370" t="s">
        <v>135</v>
      </c>
      <c r="S26" s="363" t="s">
        <v>137</v>
      </c>
      <c r="T26" s="363" t="s">
        <v>137</v>
      </c>
      <c r="U26" s="369" t="s">
        <v>137</v>
      </c>
      <c r="V26" s="369" t="s">
        <v>137</v>
      </c>
      <c r="W26" s="365" t="s">
        <v>137</v>
      </c>
      <c r="X26" s="365" t="s">
        <v>137</v>
      </c>
      <c r="Y26" s="365" t="s">
        <v>137</v>
      </c>
      <c r="Z26" s="363" t="s">
        <v>137</v>
      </c>
      <c r="AA26" s="363" t="s">
        <v>137</v>
      </c>
      <c r="AB26" s="363" t="s">
        <v>137</v>
      </c>
      <c r="AC26" s="352">
        <f t="shared" si="0"/>
        <v>0</v>
      </c>
      <c r="AD26" s="258">
        <f t="shared" si="1"/>
        <v>0</v>
      </c>
    </row>
    <row r="27" spans="1:30" ht="13.8" x14ac:dyDescent="0.25">
      <c r="A27" s="348" t="s">
        <v>162</v>
      </c>
      <c r="B27" s="349"/>
      <c r="C27" s="350"/>
      <c r="D27" s="351"/>
      <c r="E27" s="351"/>
      <c r="F27" s="351"/>
      <c r="G27" s="371">
        <f>COUNTIF(G4:G26,"A")+COUNTIF(G4:G26,"B")</f>
        <v>10</v>
      </c>
      <c r="H27" s="371">
        <f t="shared" ref="H27:AB27" si="2">COUNTIF(H4:H26,"A")+COUNTIF(H4:H26,"B")</f>
        <v>13</v>
      </c>
      <c r="I27" s="371">
        <f t="shared" si="2"/>
        <v>12</v>
      </c>
      <c r="J27" s="371"/>
      <c r="K27" s="371">
        <f t="shared" si="2"/>
        <v>9</v>
      </c>
      <c r="L27" s="371">
        <f t="shared" si="2"/>
        <v>8</v>
      </c>
      <c r="M27" s="371">
        <f t="shared" si="2"/>
        <v>8</v>
      </c>
      <c r="N27" s="371">
        <f t="shared" si="2"/>
        <v>8</v>
      </c>
      <c r="O27" s="371">
        <f t="shared" si="2"/>
        <v>10</v>
      </c>
      <c r="P27" s="371">
        <f t="shared" si="2"/>
        <v>10</v>
      </c>
      <c r="Q27" s="371">
        <f t="shared" si="2"/>
        <v>12</v>
      </c>
      <c r="R27" s="371">
        <f t="shared" si="2"/>
        <v>4</v>
      </c>
      <c r="S27" s="371">
        <f t="shared" si="2"/>
        <v>15</v>
      </c>
      <c r="T27" s="371">
        <f t="shared" si="2"/>
        <v>15</v>
      </c>
      <c r="U27" s="371">
        <f t="shared" si="2"/>
        <v>12</v>
      </c>
      <c r="V27" s="371">
        <f t="shared" si="2"/>
        <v>10</v>
      </c>
      <c r="W27" s="371">
        <f t="shared" si="2"/>
        <v>11</v>
      </c>
      <c r="X27" s="371">
        <f t="shared" si="2"/>
        <v>11</v>
      </c>
      <c r="Y27" s="371">
        <f t="shared" si="2"/>
        <v>6</v>
      </c>
      <c r="Z27" s="371">
        <f t="shared" si="2"/>
        <v>12</v>
      </c>
      <c r="AA27" s="371">
        <f t="shared" si="2"/>
        <v>13</v>
      </c>
      <c r="AB27" s="371">
        <f t="shared" si="2"/>
        <v>15</v>
      </c>
    </row>
    <row r="28" spans="1:30" x14ac:dyDescent="0.25">
      <c r="G28" s="389">
        <f>+G27/18</f>
        <v>0.55555555555555558</v>
      </c>
      <c r="H28" s="390">
        <f t="shared" ref="H28:AB28" si="3">+H27/18</f>
        <v>0.72222222222222221</v>
      </c>
      <c r="I28" s="389">
        <f t="shared" si="3"/>
        <v>0.66666666666666663</v>
      </c>
      <c r="J28" s="372">
        <f t="shared" si="3"/>
        <v>0</v>
      </c>
      <c r="K28" s="389">
        <f t="shared" si="3"/>
        <v>0.5</v>
      </c>
      <c r="L28" s="372">
        <f t="shared" si="3"/>
        <v>0.44444444444444442</v>
      </c>
      <c r="M28" s="372">
        <f t="shared" si="3"/>
        <v>0.44444444444444442</v>
      </c>
      <c r="N28" s="372">
        <f t="shared" si="3"/>
        <v>0.44444444444444442</v>
      </c>
      <c r="O28" s="389">
        <f t="shared" si="3"/>
        <v>0.55555555555555558</v>
      </c>
      <c r="P28" s="389">
        <f t="shared" si="3"/>
        <v>0.55555555555555558</v>
      </c>
      <c r="Q28" s="389">
        <f t="shared" si="3"/>
        <v>0.66666666666666663</v>
      </c>
      <c r="R28" s="372">
        <f t="shared" si="3"/>
        <v>0.22222222222222221</v>
      </c>
      <c r="S28" s="390">
        <f t="shared" si="3"/>
        <v>0.83333333333333337</v>
      </c>
      <c r="T28" s="390">
        <f t="shared" si="3"/>
        <v>0.83333333333333337</v>
      </c>
      <c r="U28" s="389">
        <f t="shared" si="3"/>
        <v>0.66666666666666663</v>
      </c>
      <c r="V28" s="389">
        <f t="shared" si="3"/>
        <v>0.55555555555555558</v>
      </c>
      <c r="W28" s="389">
        <f t="shared" si="3"/>
        <v>0.61111111111111116</v>
      </c>
      <c r="X28" s="389">
        <f t="shared" si="3"/>
        <v>0.61111111111111116</v>
      </c>
      <c r="Y28" s="372">
        <f t="shared" si="3"/>
        <v>0.33333333333333331</v>
      </c>
      <c r="Z28" s="389">
        <f t="shared" si="3"/>
        <v>0.66666666666666663</v>
      </c>
      <c r="AA28" s="389">
        <f t="shared" si="3"/>
        <v>0.72222222222222221</v>
      </c>
      <c r="AB28" s="390">
        <f t="shared" si="3"/>
        <v>0.83333333333333337</v>
      </c>
    </row>
    <row r="29" spans="1:30" ht="13.8" x14ac:dyDescent="0.25">
      <c r="A29" s="107" t="s">
        <v>136</v>
      </c>
      <c r="B29" s="140" t="s">
        <v>163</v>
      </c>
      <c r="C29" s="111"/>
      <c r="D29" s="111"/>
      <c r="E29" s="111"/>
      <c r="G29" s="141" t="s">
        <v>163</v>
      </c>
      <c r="Q29" s="141"/>
    </row>
    <row r="30" spans="1:30" ht="13.8" x14ac:dyDescent="0.25">
      <c r="A30" s="108" t="s">
        <v>138</v>
      </c>
      <c r="B30" s="141" t="s">
        <v>164</v>
      </c>
      <c r="G30" s="141" t="s">
        <v>164</v>
      </c>
      <c r="Q30" s="141"/>
    </row>
    <row r="31" spans="1:30" ht="13.8" x14ac:dyDescent="0.25">
      <c r="A31" s="106" t="s">
        <v>135</v>
      </c>
      <c r="B31" s="141" t="s">
        <v>165</v>
      </c>
      <c r="G31" s="141" t="s">
        <v>165</v>
      </c>
      <c r="Q31" s="141"/>
    </row>
    <row r="32" spans="1:30" ht="13.8" x14ac:dyDescent="0.25">
      <c r="A32" s="109" t="s">
        <v>137</v>
      </c>
      <c r="B32" s="142" t="s">
        <v>166</v>
      </c>
      <c r="C32" s="112"/>
      <c r="D32" s="112"/>
      <c r="E32" s="112"/>
      <c r="G32" s="142" t="s">
        <v>167</v>
      </c>
      <c r="H32" s="112"/>
      <c r="I32" s="112"/>
      <c r="Q32" s="142"/>
      <c r="R32" s="112"/>
    </row>
  </sheetData>
  <mergeCells count="1">
    <mergeCell ref="O2:P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9AA9-949C-44E3-8C3E-9840BC7000B7}">
  <dimension ref="B1:W93"/>
  <sheetViews>
    <sheetView zoomScale="96" zoomScaleNormal="96" workbookViewId="0">
      <selection activeCell="P3" sqref="P3"/>
    </sheetView>
  </sheetViews>
  <sheetFormatPr defaultRowHeight="13.2" x14ac:dyDescent="0.25"/>
  <cols>
    <col min="1" max="1" width="1" customWidth="1"/>
    <col min="2" max="2" width="16.33203125" customWidth="1"/>
    <col min="3" max="3" width="7.109375" bestFit="1" customWidth="1"/>
    <col min="4" max="5" width="12.88671875" bestFit="1" customWidth="1"/>
    <col min="6" max="6" width="11.33203125" bestFit="1" customWidth="1"/>
    <col min="7" max="7" width="10.33203125" bestFit="1" customWidth="1"/>
    <col min="8" max="8" width="12.88671875" bestFit="1" customWidth="1"/>
    <col min="9" max="9" width="11.6640625" bestFit="1" customWidth="1"/>
    <col min="10" max="10" width="11.33203125" bestFit="1" customWidth="1"/>
    <col min="11" max="11" width="4.88671875" bestFit="1" customWidth="1"/>
    <col min="12" max="12" width="8.33203125" bestFit="1" customWidth="1"/>
  </cols>
  <sheetData>
    <row r="1" spans="2:13" ht="14.4" x14ac:dyDescent="0.3">
      <c r="B1" s="405" t="s">
        <v>168</v>
      </c>
      <c r="C1" s="405"/>
      <c r="D1" s="405"/>
      <c r="E1" s="405"/>
      <c r="F1" s="405"/>
      <c r="G1" s="405"/>
      <c r="H1" s="405"/>
      <c r="I1" s="405"/>
      <c r="J1" s="405"/>
      <c r="K1" s="405"/>
    </row>
    <row r="2" spans="2:13" ht="14.4" x14ac:dyDescent="0.3">
      <c r="B2" s="405" t="s">
        <v>169</v>
      </c>
      <c r="C2" s="405"/>
      <c r="D2" s="405"/>
      <c r="E2" s="405"/>
      <c r="F2" s="405"/>
      <c r="G2" s="405"/>
      <c r="H2" s="405"/>
      <c r="I2" s="405"/>
      <c r="J2" s="405"/>
      <c r="K2" s="405"/>
    </row>
    <row r="3" spans="2:13" ht="72" x14ac:dyDescent="0.25">
      <c r="B3" s="101" t="s">
        <v>170</v>
      </c>
      <c r="C3" s="102" t="s">
        <v>171</v>
      </c>
      <c r="D3" s="101" t="s">
        <v>172</v>
      </c>
      <c r="E3" s="101" t="s">
        <v>173</v>
      </c>
      <c r="F3" s="101" t="s">
        <v>174</v>
      </c>
      <c r="G3" s="101" t="s">
        <v>175</v>
      </c>
      <c r="H3" s="101" t="s">
        <v>176</v>
      </c>
      <c r="I3" s="101" t="s">
        <v>177</v>
      </c>
      <c r="J3" s="101" t="s">
        <v>178</v>
      </c>
      <c r="K3" s="101" t="s">
        <v>179</v>
      </c>
      <c r="L3" s="101" t="s">
        <v>180</v>
      </c>
      <c r="M3" s="263">
        <f>3*2*2+3*1*6</f>
        <v>30</v>
      </c>
    </row>
    <row r="4" spans="2:13" ht="16.2" hidden="1" thickBot="1" x14ac:dyDescent="0.35">
      <c r="B4" s="98" t="s">
        <v>181</v>
      </c>
      <c r="C4" s="399"/>
      <c r="D4" s="400"/>
      <c r="E4" s="400"/>
      <c r="F4" s="400"/>
      <c r="G4" s="400"/>
      <c r="H4" s="400"/>
      <c r="I4" s="400"/>
      <c r="J4" s="400"/>
      <c r="K4" s="401"/>
      <c r="L4" s="264">
        <f>+(K5+K6+K7+K8)/(M$3*4)</f>
        <v>0.71666666666666667</v>
      </c>
    </row>
    <row r="5" spans="2:13" ht="14.4" hidden="1" x14ac:dyDescent="0.3">
      <c r="B5" s="203" t="s">
        <v>182</v>
      </c>
      <c r="C5" s="204">
        <v>3</v>
      </c>
      <c r="D5" s="205">
        <v>1</v>
      </c>
      <c r="E5" s="205">
        <v>1</v>
      </c>
      <c r="F5" s="205">
        <v>2</v>
      </c>
      <c r="G5" s="205">
        <v>2</v>
      </c>
      <c r="H5" s="205">
        <v>3</v>
      </c>
      <c r="I5" s="205">
        <v>2</v>
      </c>
      <c r="J5" s="205">
        <v>3</v>
      </c>
      <c r="K5" s="261">
        <f>+C5*2+D5+E5+F5+G5+H5*2+I5+J5</f>
        <v>23</v>
      </c>
      <c r="L5" s="391">
        <f>+K5/M$3</f>
        <v>0.76666666666666672</v>
      </c>
    </row>
    <row r="6" spans="2:13" ht="14.4" hidden="1" x14ac:dyDescent="0.3">
      <c r="B6" s="93" t="s">
        <v>183</v>
      </c>
      <c r="C6" s="94">
        <v>2</v>
      </c>
      <c r="D6" s="94">
        <v>3</v>
      </c>
      <c r="E6" s="94">
        <v>2</v>
      </c>
      <c r="F6" s="94">
        <v>2</v>
      </c>
      <c r="G6" s="94">
        <v>2</v>
      </c>
      <c r="H6" s="94">
        <v>1</v>
      </c>
      <c r="I6" s="94">
        <v>2</v>
      </c>
      <c r="J6" s="97">
        <v>3</v>
      </c>
      <c r="K6" s="99">
        <f t="shared" ref="K6:K50" si="0">+C6*2+D6+E6+F6+G6+H6*2+I6+J6</f>
        <v>20</v>
      </c>
      <c r="L6" s="270">
        <f>+K6/M$3</f>
        <v>0.66666666666666663</v>
      </c>
    </row>
    <row r="7" spans="2:13" ht="14.4" hidden="1" x14ac:dyDescent="0.3">
      <c r="B7" s="93" t="s">
        <v>184</v>
      </c>
      <c r="C7" s="94">
        <v>3</v>
      </c>
      <c r="D7" s="94">
        <v>2</v>
      </c>
      <c r="E7" s="94">
        <v>1</v>
      </c>
      <c r="F7" s="94">
        <v>2</v>
      </c>
      <c r="G7" s="94">
        <v>1</v>
      </c>
      <c r="H7" s="94">
        <v>2</v>
      </c>
      <c r="I7" s="94">
        <v>1</v>
      </c>
      <c r="J7" s="97">
        <v>3</v>
      </c>
      <c r="K7" s="99">
        <f t="shared" si="0"/>
        <v>20</v>
      </c>
      <c r="L7" s="270">
        <f>+K7/M$3</f>
        <v>0.66666666666666663</v>
      </c>
    </row>
    <row r="8" spans="2:13" ht="15" hidden="1" thickBot="1" x14ac:dyDescent="0.35">
      <c r="B8" s="203" t="s">
        <v>185</v>
      </c>
      <c r="C8" s="204">
        <v>3</v>
      </c>
      <c r="D8" s="205">
        <v>2</v>
      </c>
      <c r="E8" s="205">
        <v>2</v>
      </c>
      <c r="F8" s="205">
        <v>2</v>
      </c>
      <c r="G8" s="205">
        <v>1</v>
      </c>
      <c r="H8" s="205">
        <v>3</v>
      </c>
      <c r="I8" s="205">
        <v>1</v>
      </c>
      <c r="J8" s="205">
        <v>3</v>
      </c>
      <c r="K8" s="261">
        <f t="shared" si="0"/>
        <v>23</v>
      </c>
      <c r="L8" s="391">
        <f>+K8/M$3</f>
        <v>0.76666666666666672</v>
      </c>
    </row>
    <row r="9" spans="2:13" ht="16.2" hidden="1" thickBot="1" x14ac:dyDescent="0.35">
      <c r="B9" s="98" t="s">
        <v>186</v>
      </c>
      <c r="C9" s="100"/>
      <c r="D9" s="100"/>
      <c r="E9" s="100"/>
      <c r="F9" s="100"/>
      <c r="G9" s="221"/>
      <c r="H9" s="221"/>
      <c r="I9" s="221"/>
      <c r="J9" s="260"/>
      <c r="K9" s="99">
        <f>+C9*2+D9+E9+F9+H9*2+I9</f>
        <v>0</v>
      </c>
      <c r="L9" s="264">
        <f>+(K10+K11+K12+K13+K14+K15+K16+K17)/(8*M3)</f>
        <v>0.72916666666666663</v>
      </c>
    </row>
    <row r="10" spans="2:13" ht="14.4" hidden="1" x14ac:dyDescent="0.3">
      <c r="B10" s="96" t="s">
        <v>186</v>
      </c>
      <c r="C10" s="99">
        <v>2</v>
      </c>
      <c r="D10" s="97">
        <v>3</v>
      </c>
      <c r="E10" s="97">
        <v>3</v>
      </c>
      <c r="F10" s="97">
        <v>3</v>
      </c>
      <c r="G10" s="97">
        <v>3</v>
      </c>
      <c r="H10" s="97">
        <v>1</v>
      </c>
      <c r="I10" s="97">
        <v>3</v>
      </c>
      <c r="J10" s="97">
        <v>1</v>
      </c>
      <c r="K10" s="99">
        <f t="shared" si="0"/>
        <v>22</v>
      </c>
      <c r="L10" s="270">
        <f t="shared" ref="L10:L17" si="1">+K10/M$3</f>
        <v>0.73333333333333328</v>
      </c>
    </row>
    <row r="11" spans="2:13" ht="14.4" hidden="1" x14ac:dyDescent="0.3">
      <c r="B11" s="93" t="s">
        <v>187</v>
      </c>
      <c r="C11" s="92">
        <v>2</v>
      </c>
      <c r="D11" s="94">
        <v>3</v>
      </c>
      <c r="E11" s="94">
        <v>3</v>
      </c>
      <c r="F11" s="94">
        <v>3</v>
      </c>
      <c r="G11" s="94">
        <v>3</v>
      </c>
      <c r="H11" s="94">
        <v>1</v>
      </c>
      <c r="I11" s="94">
        <v>3</v>
      </c>
      <c r="J11" s="97">
        <v>1</v>
      </c>
      <c r="K11" s="99">
        <f t="shared" si="0"/>
        <v>22</v>
      </c>
      <c r="L11" s="270">
        <f t="shared" si="1"/>
        <v>0.73333333333333328</v>
      </c>
    </row>
    <row r="12" spans="2:13" ht="14.4" hidden="1" x14ac:dyDescent="0.3">
      <c r="B12" s="95" t="s">
        <v>188</v>
      </c>
      <c r="C12" s="92">
        <v>2</v>
      </c>
      <c r="D12" s="92">
        <v>1</v>
      </c>
      <c r="E12" s="92">
        <v>1</v>
      </c>
      <c r="F12" s="92">
        <v>1</v>
      </c>
      <c r="G12" s="92">
        <v>2</v>
      </c>
      <c r="H12" s="92">
        <v>2</v>
      </c>
      <c r="I12" s="92">
        <v>3</v>
      </c>
      <c r="J12" s="99">
        <v>1</v>
      </c>
      <c r="K12" s="99">
        <f t="shared" si="0"/>
        <v>17</v>
      </c>
      <c r="L12" s="270">
        <f t="shared" si="1"/>
        <v>0.56666666666666665</v>
      </c>
    </row>
    <row r="13" spans="2:13" ht="14.4" hidden="1" x14ac:dyDescent="0.3">
      <c r="B13" s="95" t="s">
        <v>189</v>
      </c>
      <c r="C13" s="92">
        <v>2</v>
      </c>
      <c r="D13" s="92">
        <v>2</v>
      </c>
      <c r="E13" s="92">
        <v>3</v>
      </c>
      <c r="F13" s="92">
        <v>3</v>
      </c>
      <c r="G13" s="92">
        <v>1</v>
      </c>
      <c r="H13" s="92">
        <v>2</v>
      </c>
      <c r="I13" s="92">
        <v>3</v>
      </c>
      <c r="J13" s="99">
        <v>1</v>
      </c>
      <c r="K13" s="99">
        <f t="shared" si="0"/>
        <v>21</v>
      </c>
      <c r="L13" s="270">
        <f t="shared" si="1"/>
        <v>0.7</v>
      </c>
    </row>
    <row r="14" spans="2:13" ht="14.4" hidden="1" x14ac:dyDescent="0.3">
      <c r="B14" s="203" t="s">
        <v>190</v>
      </c>
      <c r="C14" s="204">
        <v>3</v>
      </c>
      <c r="D14" s="205">
        <v>3</v>
      </c>
      <c r="E14" s="205">
        <v>2</v>
      </c>
      <c r="F14" s="205">
        <v>2</v>
      </c>
      <c r="G14" s="205">
        <v>2</v>
      </c>
      <c r="H14" s="205">
        <v>2</v>
      </c>
      <c r="I14" s="205">
        <v>3</v>
      </c>
      <c r="J14" s="205">
        <v>1</v>
      </c>
      <c r="K14" s="261">
        <f t="shared" si="0"/>
        <v>23</v>
      </c>
      <c r="L14" s="391">
        <f t="shared" si="1"/>
        <v>0.76666666666666672</v>
      </c>
    </row>
    <row r="15" spans="2:13" ht="14.4" hidden="1" x14ac:dyDescent="0.3">
      <c r="B15" s="199" t="s">
        <v>191</v>
      </c>
      <c r="C15" s="200">
        <v>3</v>
      </c>
      <c r="D15" s="201">
        <v>3</v>
      </c>
      <c r="E15" s="201">
        <v>3</v>
      </c>
      <c r="F15" s="201">
        <v>3</v>
      </c>
      <c r="G15" s="201">
        <v>2</v>
      </c>
      <c r="H15" s="201">
        <v>2</v>
      </c>
      <c r="I15" s="201">
        <v>3</v>
      </c>
      <c r="J15" s="262">
        <v>1</v>
      </c>
      <c r="K15" s="196">
        <f t="shared" si="0"/>
        <v>25</v>
      </c>
      <c r="L15" s="392">
        <f t="shared" si="1"/>
        <v>0.83333333333333337</v>
      </c>
    </row>
    <row r="16" spans="2:13" ht="14.4" hidden="1" x14ac:dyDescent="0.3">
      <c r="B16" s="199" t="s">
        <v>192</v>
      </c>
      <c r="C16" s="200">
        <v>3</v>
      </c>
      <c r="D16" s="201">
        <v>2</v>
      </c>
      <c r="E16" s="201">
        <v>3</v>
      </c>
      <c r="F16" s="201">
        <v>3</v>
      </c>
      <c r="G16" s="201">
        <v>2</v>
      </c>
      <c r="H16" s="201">
        <v>2</v>
      </c>
      <c r="I16" s="201">
        <v>3</v>
      </c>
      <c r="J16" s="262">
        <v>1</v>
      </c>
      <c r="K16" s="196">
        <f t="shared" si="0"/>
        <v>24</v>
      </c>
      <c r="L16" s="392">
        <f t="shared" si="1"/>
        <v>0.8</v>
      </c>
    </row>
    <row r="17" spans="2:12" ht="15" hidden="1" thickBot="1" x14ac:dyDescent="0.35">
      <c r="B17" s="95" t="s">
        <v>193</v>
      </c>
      <c r="C17" s="92">
        <v>3</v>
      </c>
      <c r="D17" s="92">
        <v>1</v>
      </c>
      <c r="E17" s="92">
        <v>1</v>
      </c>
      <c r="F17" s="92">
        <v>1</v>
      </c>
      <c r="G17" s="92">
        <v>1</v>
      </c>
      <c r="H17" s="92">
        <v>3</v>
      </c>
      <c r="I17" s="92">
        <v>2</v>
      </c>
      <c r="J17" s="99">
        <v>3</v>
      </c>
      <c r="K17" s="99">
        <f t="shared" si="0"/>
        <v>21</v>
      </c>
      <c r="L17" s="258">
        <f t="shared" si="1"/>
        <v>0.7</v>
      </c>
    </row>
    <row r="18" spans="2:12" ht="16.2" hidden="1" thickBot="1" x14ac:dyDescent="0.35">
      <c r="B18" s="98" t="s">
        <v>194</v>
      </c>
      <c r="C18" s="399"/>
      <c r="D18" s="400"/>
      <c r="E18" s="400"/>
      <c r="F18" s="400"/>
      <c r="G18" s="400"/>
      <c r="H18" s="400"/>
      <c r="I18" s="400"/>
      <c r="J18" s="242"/>
      <c r="K18" s="259"/>
      <c r="L18" s="264">
        <f>+(K19+K20+K21+K22+K23+K24+K25+K26+K27+K28+K29+K30)/(M3*12)</f>
        <v>0.77500000000000002</v>
      </c>
    </row>
    <row r="19" spans="2:12" ht="14.4" hidden="1" x14ac:dyDescent="0.3">
      <c r="B19" s="96" t="s">
        <v>195</v>
      </c>
      <c r="C19" s="97">
        <v>3</v>
      </c>
      <c r="D19" s="97">
        <v>2</v>
      </c>
      <c r="E19" s="97">
        <v>2</v>
      </c>
      <c r="F19" s="97">
        <v>1</v>
      </c>
      <c r="G19" s="97">
        <v>2</v>
      </c>
      <c r="H19" s="97">
        <v>2</v>
      </c>
      <c r="I19" s="97">
        <v>3</v>
      </c>
      <c r="J19" s="97">
        <v>2</v>
      </c>
      <c r="K19" s="99">
        <f t="shared" si="0"/>
        <v>22</v>
      </c>
      <c r="L19" s="258">
        <f t="shared" ref="L19:L29" si="2">+K19/M$3</f>
        <v>0.73333333333333328</v>
      </c>
    </row>
    <row r="20" spans="2:12" ht="14.4" hidden="1" x14ac:dyDescent="0.3">
      <c r="B20" s="93" t="s">
        <v>196</v>
      </c>
      <c r="C20" s="94">
        <v>3</v>
      </c>
      <c r="D20" s="94">
        <v>2</v>
      </c>
      <c r="E20" s="94">
        <v>3</v>
      </c>
      <c r="F20" s="94">
        <v>3</v>
      </c>
      <c r="G20" s="94">
        <v>2</v>
      </c>
      <c r="H20" s="94">
        <v>1</v>
      </c>
      <c r="I20" s="94">
        <v>3</v>
      </c>
      <c r="J20" s="97">
        <v>1</v>
      </c>
      <c r="K20" s="99">
        <f t="shared" si="0"/>
        <v>22</v>
      </c>
      <c r="L20" s="270">
        <f t="shared" si="2"/>
        <v>0.73333333333333328</v>
      </c>
    </row>
    <row r="21" spans="2:12" ht="14.4" hidden="1" x14ac:dyDescent="0.3">
      <c r="B21" s="93" t="s">
        <v>197</v>
      </c>
      <c r="C21" s="94">
        <v>3</v>
      </c>
      <c r="D21" s="94">
        <v>2</v>
      </c>
      <c r="E21" s="94">
        <v>2</v>
      </c>
      <c r="F21" s="94">
        <v>1</v>
      </c>
      <c r="G21" s="94">
        <v>1</v>
      </c>
      <c r="H21" s="94">
        <v>2</v>
      </c>
      <c r="I21" s="94">
        <v>2</v>
      </c>
      <c r="J21" s="97">
        <v>3</v>
      </c>
      <c r="K21" s="99">
        <f t="shared" si="0"/>
        <v>21</v>
      </c>
      <c r="L21" s="258">
        <f t="shared" si="2"/>
        <v>0.7</v>
      </c>
    </row>
    <row r="22" spans="2:12" ht="14.4" hidden="1" x14ac:dyDescent="0.3">
      <c r="B22" s="203" t="s">
        <v>198</v>
      </c>
      <c r="C22" s="204">
        <v>3</v>
      </c>
      <c r="D22" s="205">
        <v>3</v>
      </c>
      <c r="E22" s="205">
        <v>2</v>
      </c>
      <c r="F22" s="205">
        <v>2</v>
      </c>
      <c r="G22" s="205">
        <v>3</v>
      </c>
      <c r="H22" s="205">
        <v>1</v>
      </c>
      <c r="I22" s="205">
        <v>3</v>
      </c>
      <c r="J22" s="205">
        <v>1</v>
      </c>
      <c r="K22" s="261">
        <f t="shared" si="0"/>
        <v>22</v>
      </c>
      <c r="L22" s="391">
        <f t="shared" si="2"/>
        <v>0.73333333333333328</v>
      </c>
    </row>
    <row r="23" spans="2:12" ht="14.4" hidden="1" x14ac:dyDescent="0.3">
      <c r="B23" s="202" t="s">
        <v>199</v>
      </c>
      <c r="C23" s="198">
        <v>2</v>
      </c>
      <c r="D23" s="198">
        <v>2</v>
      </c>
      <c r="E23" s="198">
        <v>2</v>
      </c>
      <c r="F23" s="198">
        <v>3</v>
      </c>
      <c r="G23" s="198">
        <v>2</v>
      </c>
      <c r="H23" s="198">
        <v>3</v>
      </c>
      <c r="I23" s="198">
        <v>2</v>
      </c>
      <c r="J23" s="197">
        <v>3</v>
      </c>
      <c r="K23" s="196">
        <f t="shared" si="0"/>
        <v>24</v>
      </c>
      <c r="L23" s="392">
        <f t="shared" si="2"/>
        <v>0.8</v>
      </c>
    </row>
    <row r="24" spans="2:12" ht="14.4" hidden="1" x14ac:dyDescent="0.3">
      <c r="B24" s="199" t="s">
        <v>200</v>
      </c>
      <c r="C24" s="200">
        <v>3</v>
      </c>
      <c r="D24" s="201">
        <v>2</v>
      </c>
      <c r="E24" s="201">
        <v>2</v>
      </c>
      <c r="F24" s="201">
        <v>2</v>
      </c>
      <c r="G24" s="201">
        <v>1</v>
      </c>
      <c r="H24" s="201">
        <v>3</v>
      </c>
      <c r="I24" s="201">
        <v>2</v>
      </c>
      <c r="J24" s="262">
        <v>3</v>
      </c>
      <c r="K24" s="196">
        <f t="shared" si="0"/>
        <v>24</v>
      </c>
      <c r="L24" s="392">
        <f t="shared" si="2"/>
        <v>0.8</v>
      </c>
    </row>
    <row r="25" spans="2:12" ht="14.4" hidden="1" x14ac:dyDescent="0.3">
      <c r="B25" s="199" t="s">
        <v>201</v>
      </c>
      <c r="C25" s="200">
        <v>3</v>
      </c>
      <c r="D25" s="201">
        <v>2</v>
      </c>
      <c r="E25" s="201">
        <v>2</v>
      </c>
      <c r="F25" s="201">
        <v>2</v>
      </c>
      <c r="G25" s="201">
        <v>2</v>
      </c>
      <c r="H25" s="201">
        <v>3</v>
      </c>
      <c r="I25" s="201">
        <v>2</v>
      </c>
      <c r="J25" s="262">
        <v>3</v>
      </c>
      <c r="K25" s="196">
        <f t="shared" si="0"/>
        <v>25</v>
      </c>
      <c r="L25" s="392">
        <f t="shared" si="2"/>
        <v>0.83333333333333337</v>
      </c>
    </row>
    <row r="26" spans="2:12" ht="14.4" hidden="1" x14ac:dyDescent="0.3">
      <c r="B26" s="199" t="s">
        <v>202</v>
      </c>
      <c r="C26" s="200">
        <v>3</v>
      </c>
      <c r="D26" s="201">
        <v>2</v>
      </c>
      <c r="E26" s="201">
        <v>3</v>
      </c>
      <c r="F26" s="201">
        <v>3</v>
      </c>
      <c r="G26" s="201">
        <v>3</v>
      </c>
      <c r="H26" s="201">
        <v>2</v>
      </c>
      <c r="I26" s="201">
        <v>3</v>
      </c>
      <c r="J26" s="262">
        <v>1</v>
      </c>
      <c r="K26" s="196">
        <f t="shared" si="0"/>
        <v>25</v>
      </c>
      <c r="L26" s="392">
        <f t="shared" si="2"/>
        <v>0.83333333333333337</v>
      </c>
    </row>
    <row r="27" spans="2:12" ht="14.4" hidden="1" x14ac:dyDescent="0.3">
      <c r="B27" s="199" t="s">
        <v>203</v>
      </c>
      <c r="C27" s="200">
        <v>3</v>
      </c>
      <c r="D27" s="201">
        <v>1</v>
      </c>
      <c r="E27" s="201">
        <v>2</v>
      </c>
      <c r="F27" s="201">
        <v>3</v>
      </c>
      <c r="G27" s="201">
        <v>2</v>
      </c>
      <c r="H27" s="201">
        <v>2</v>
      </c>
      <c r="I27" s="201">
        <v>3</v>
      </c>
      <c r="J27" s="262">
        <v>3</v>
      </c>
      <c r="K27" s="196">
        <f t="shared" si="0"/>
        <v>24</v>
      </c>
      <c r="L27" s="392">
        <f t="shared" si="2"/>
        <v>0.8</v>
      </c>
    </row>
    <row r="28" spans="2:12" ht="14.4" hidden="1" x14ac:dyDescent="0.3">
      <c r="B28" s="93" t="s">
        <v>204</v>
      </c>
      <c r="C28" s="92">
        <v>2</v>
      </c>
      <c r="D28" s="94">
        <v>3</v>
      </c>
      <c r="E28" s="94">
        <v>2</v>
      </c>
      <c r="F28" s="94">
        <v>3</v>
      </c>
      <c r="G28" s="94">
        <v>3</v>
      </c>
      <c r="H28" s="94">
        <v>1</v>
      </c>
      <c r="I28" s="94">
        <v>3</v>
      </c>
      <c r="J28" s="97">
        <v>2</v>
      </c>
      <c r="K28" s="99">
        <f t="shared" si="0"/>
        <v>22</v>
      </c>
      <c r="L28" s="270">
        <f t="shared" si="2"/>
        <v>0.73333333333333328</v>
      </c>
    </row>
    <row r="29" spans="2:12" ht="14.4" hidden="1" x14ac:dyDescent="0.3">
      <c r="B29" s="93" t="s">
        <v>205</v>
      </c>
      <c r="C29" s="92">
        <v>2</v>
      </c>
      <c r="D29" s="94">
        <v>3</v>
      </c>
      <c r="E29" s="94">
        <v>2</v>
      </c>
      <c r="F29" s="94">
        <v>3</v>
      </c>
      <c r="G29" s="94">
        <v>3</v>
      </c>
      <c r="H29" s="94">
        <v>1</v>
      </c>
      <c r="I29" s="94">
        <v>3</v>
      </c>
      <c r="J29" s="97">
        <v>2</v>
      </c>
      <c r="K29" s="99">
        <f t="shared" si="0"/>
        <v>22</v>
      </c>
      <c r="L29" s="270">
        <f t="shared" si="2"/>
        <v>0.73333333333333328</v>
      </c>
    </row>
    <row r="30" spans="2:12" ht="14.4" x14ac:dyDescent="0.3">
      <c r="B30" s="199" t="s">
        <v>206</v>
      </c>
      <c r="C30" s="200">
        <v>3</v>
      </c>
      <c r="D30" s="201">
        <v>2</v>
      </c>
      <c r="E30" s="201">
        <v>3</v>
      </c>
      <c r="F30" s="201">
        <v>3</v>
      </c>
      <c r="G30" s="201">
        <v>3</v>
      </c>
      <c r="H30" s="201">
        <v>2</v>
      </c>
      <c r="I30" s="201">
        <v>3</v>
      </c>
      <c r="J30" s="262">
        <v>2</v>
      </c>
      <c r="K30" s="196">
        <f>+C30*2+D30+E30+F30+G30+H30*2+I30+J30</f>
        <v>26</v>
      </c>
      <c r="L30" s="392">
        <f>+K30/M$3</f>
        <v>0.8666666666666667</v>
      </c>
    </row>
    <row r="31" spans="2:12" ht="14.4" x14ac:dyDescent="0.3">
      <c r="B31" s="203" t="s">
        <v>207</v>
      </c>
      <c r="C31" s="204">
        <v>3</v>
      </c>
      <c r="D31" s="205">
        <v>3</v>
      </c>
      <c r="E31" s="205">
        <v>3</v>
      </c>
      <c r="F31" s="205">
        <v>3</v>
      </c>
      <c r="G31" s="205">
        <v>2</v>
      </c>
      <c r="H31" s="205">
        <v>1</v>
      </c>
      <c r="I31" s="205">
        <v>3</v>
      </c>
      <c r="J31" s="205">
        <v>2</v>
      </c>
      <c r="K31" s="261">
        <f t="shared" si="0"/>
        <v>24</v>
      </c>
      <c r="L31" s="391">
        <f t="shared" ref="L31:L37" si="3">+K31/M$3</f>
        <v>0.8</v>
      </c>
    </row>
    <row r="32" spans="2:12" ht="14.4" x14ac:dyDescent="0.3">
      <c r="B32" s="203" t="s">
        <v>208</v>
      </c>
      <c r="C32" s="204">
        <v>2</v>
      </c>
      <c r="D32" s="205">
        <v>3</v>
      </c>
      <c r="E32" s="205">
        <v>3</v>
      </c>
      <c r="F32" s="205">
        <v>3</v>
      </c>
      <c r="G32" s="205">
        <v>2</v>
      </c>
      <c r="H32" s="205">
        <v>2</v>
      </c>
      <c r="I32" s="205">
        <v>3</v>
      </c>
      <c r="J32" s="205">
        <v>2</v>
      </c>
      <c r="K32" s="261">
        <f t="shared" si="0"/>
        <v>24</v>
      </c>
      <c r="L32" s="391">
        <f t="shared" si="3"/>
        <v>0.8</v>
      </c>
    </row>
    <row r="33" spans="2:23" ht="14.4" x14ac:dyDescent="0.3">
      <c r="B33" s="199" t="s">
        <v>209</v>
      </c>
      <c r="C33" s="200">
        <v>3</v>
      </c>
      <c r="D33" s="201">
        <v>2</v>
      </c>
      <c r="E33" s="201">
        <v>3</v>
      </c>
      <c r="F33" s="201">
        <v>3</v>
      </c>
      <c r="G33" s="201">
        <v>3</v>
      </c>
      <c r="H33" s="201">
        <v>2</v>
      </c>
      <c r="I33" s="201">
        <v>3</v>
      </c>
      <c r="J33" s="262">
        <v>3</v>
      </c>
      <c r="K33" s="196">
        <f t="shared" si="0"/>
        <v>27</v>
      </c>
      <c r="L33" s="392">
        <f t="shared" si="3"/>
        <v>0.9</v>
      </c>
    </row>
    <row r="34" spans="2:23" ht="14.4" x14ac:dyDescent="0.3">
      <c r="B34" s="203" t="s">
        <v>210</v>
      </c>
      <c r="C34" s="204">
        <v>3</v>
      </c>
      <c r="D34" s="205">
        <v>2</v>
      </c>
      <c r="E34" s="205">
        <v>2</v>
      </c>
      <c r="F34" s="205">
        <v>2</v>
      </c>
      <c r="G34" s="205">
        <v>2</v>
      </c>
      <c r="H34" s="205">
        <v>3</v>
      </c>
      <c r="I34" s="205">
        <v>3</v>
      </c>
      <c r="J34" s="205">
        <v>1</v>
      </c>
      <c r="K34" s="261">
        <f t="shared" si="0"/>
        <v>24</v>
      </c>
      <c r="L34" s="391">
        <f t="shared" si="3"/>
        <v>0.8</v>
      </c>
    </row>
    <row r="35" spans="2:23" ht="14.4" x14ac:dyDescent="0.3">
      <c r="B35" s="199" t="s">
        <v>211</v>
      </c>
      <c r="C35" s="200">
        <v>3</v>
      </c>
      <c r="D35" s="201">
        <v>2</v>
      </c>
      <c r="E35" s="201">
        <v>3</v>
      </c>
      <c r="F35" s="201">
        <v>3</v>
      </c>
      <c r="G35" s="201">
        <v>3</v>
      </c>
      <c r="H35" s="201">
        <v>2</v>
      </c>
      <c r="I35" s="201">
        <v>3</v>
      </c>
      <c r="J35" s="262">
        <v>1</v>
      </c>
      <c r="K35" s="196">
        <f t="shared" si="0"/>
        <v>25</v>
      </c>
      <c r="L35" s="392">
        <f t="shared" si="3"/>
        <v>0.83333333333333337</v>
      </c>
    </row>
    <row r="36" spans="2:23" ht="14.4" x14ac:dyDescent="0.3">
      <c r="B36" s="203" t="s">
        <v>212</v>
      </c>
      <c r="C36" s="204">
        <v>3</v>
      </c>
      <c r="D36" s="205">
        <v>3</v>
      </c>
      <c r="E36" s="205">
        <v>2</v>
      </c>
      <c r="F36" s="205">
        <v>2</v>
      </c>
      <c r="G36" s="205">
        <v>2</v>
      </c>
      <c r="H36" s="205">
        <v>2</v>
      </c>
      <c r="I36" s="205">
        <v>3</v>
      </c>
      <c r="J36" s="205">
        <v>1</v>
      </c>
      <c r="K36" s="261">
        <f t="shared" si="0"/>
        <v>23</v>
      </c>
      <c r="L36" s="391">
        <f t="shared" si="3"/>
        <v>0.76666666666666672</v>
      </c>
    </row>
    <row r="37" spans="2:23" ht="14.4" x14ac:dyDescent="0.3">
      <c r="B37" s="199" t="s">
        <v>213</v>
      </c>
      <c r="C37" s="200">
        <v>2</v>
      </c>
      <c r="D37" s="201">
        <v>2</v>
      </c>
      <c r="E37" s="201">
        <v>3</v>
      </c>
      <c r="F37" s="201">
        <v>3</v>
      </c>
      <c r="G37" s="201">
        <v>2</v>
      </c>
      <c r="H37" s="201">
        <v>3</v>
      </c>
      <c r="I37" s="201">
        <v>3</v>
      </c>
      <c r="J37" s="262">
        <v>1</v>
      </c>
      <c r="K37" s="196">
        <f t="shared" si="0"/>
        <v>24</v>
      </c>
      <c r="L37" s="392">
        <f t="shared" si="3"/>
        <v>0.8</v>
      </c>
    </row>
    <row r="38" spans="2:23" ht="16.2" hidden="1" thickBot="1" x14ac:dyDescent="0.35">
      <c r="B38" s="98" t="s">
        <v>214</v>
      </c>
      <c r="C38" s="399"/>
      <c r="D38" s="400"/>
      <c r="E38" s="400"/>
      <c r="F38" s="400"/>
      <c r="G38" s="400"/>
      <c r="H38" s="400"/>
      <c r="I38" s="400"/>
      <c r="J38" s="400"/>
      <c r="K38" s="401"/>
      <c r="L38" s="264">
        <f>+(K39+K40+K41+K42+K43+K44+K45)/(7*M3)</f>
        <v>0.65238095238095239</v>
      </c>
      <c r="N38" s="13" t="s">
        <v>215</v>
      </c>
    </row>
    <row r="39" spans="2:23" ht="14.4" hidden="1" x14ac:dyDescent="0.3">
      <c r="B39" s="203" t="s">
        <v>216</v>
      </c>
      <c r="C39" s="204">
        <v>2</v>
      </c>
      <c r="D39" s="205">
        <v>2</v>
      </c>
      <c r="E39" s="205">
        <v>2</v>
      </c>
      <c r="F39" s="205">
        <v>3</v>
      </c>
      <c r="G39" s="205">
        <v>2</v>
      </c>
      <c r="H39" s="205">
        <v>3</v>
      </c>
      <c r="I39" s="205">
        <v>1</v>
      </c>
      <c r="J39" s="205">
        <v>3</v>
      </c>
      <c r="K39" s="261">
        <f t="shared" si="0"/>
        <v>23</v>
      </c>
      <c r="L39" s="391">
        <f t="shared" ref="L39:L45" si="4">+K39/M$3</f>
        <v>0.76666666666666672</v>
      </c>
      <c r="N39" s="13"/>
    </row>
    <row r="40" spans="2:23" ht="14.4" hidden="1" x14ac:dyDescent="0.3">
      <c r="B40" s="96" t="s">
        <v>217</v>
      </c>
      <c r="C40" s="97">
        <v>1</v>
      </c>
      <c r="D40" s="97">
        <v>3</v>
      </c>
      <c r="E40" s="97">
        <v>3</v>
      </c>
      <c r="F40" s="97">
        <v>3</v>
      </c>
      <c r="G40" s="97">
        <v>2</v>
      </c>
      <c r="H40" s="97">
        <v>1</v>
      </c>
      <c r="I40" s="97">
        <v>3</v>
      </c>
      <c r="J40" s="97">
        <v>3</v>
      </c>
      <c r="K40" s="99">
        <f t="shared" si="0"/>
        <v>21</v>
      </c>
      <c r="L40" s="270">
        <f t="shared" si="4"/>
        <v>0.7</v>
      </c>
      <c r="M40">
        <v>1</v>
      </c>
      <c r="N40" s="59" t="s">
        <v>218</v>
      </c>
    </row>
    <row r="41" spans="2:23" ht="14.4" hidden="1" x14ac:dyDescent="0.3">
      <c r="B41" s="93" t="s">
        <v>219</v>
      </c>
      <c r="C41" s="94">
        <v>1</v>
      </c>
      <c r="D41" s="94">
        <v>3</v>
      </c>
      <c r="E41" s="94">
        <v>3</v>
      </c>
      <c r="F41" s="94">
        <v>2</v>
      </c>
      <c r="G41" s="94">
        <v>3</v>
      </c>
      <c r="H41" s="94">
        <v>1</v>
      </c>
      <c r="I41" s="94">
        <v>3</v>
      </c>
      <c r="J41" s="97">
        <v>2</v>
      </c>
      <c r="K41" s="99">
        <f t="shared" si="0"/>
        <v>20</v>
      </c>
      <c r="L41" s="270">
        <f t="shared" si="4"/>
        <v>0.66666666666666663</v>
      </c>
      <c r="M41">
        <v>2</v>
      </c>
      <c r="N41" t="s">
        <v>220</v>
      </c>
      <c r="Q41" t="s">
        <v>221</v>
      </c>
    </row>
    <row r="42" spans="2:23" ht="15" hidden="1" x14ac:dyDescent="0.3">
      <c r="B42" s="95" t="s">
        <v>222</v>
      </c>
      <c r="C42" s="92">
        <v>1</v>
      </c>
      <c r="D42" s="92">
        <v>1</v>
      </c>
      <c r="E42" s="92">
        <v>1</v>
      </c>
      <c r="F42" s="92">
        <v>1</v>
      </c>
      <c r="G42" s="92">
        <v>2</v>
      </c>
      <c r="H42" s="92">
        <v>3</v>
      </c>
      <c r="I42" s="92">
        <v>2</v>
      </c>
      <c r="J42" s="99">
        <v>3</v>
      </c>
      <c r="K42" s="99">
        <f t="shared" si="0"/>
        <v>18</v>
      </c>
      <c r="L42" s="270">
        <f t="shared" si="4"/>
        <v>0.6</v>
      </c>
      <c r="M42">
        <v>3</v>
      </c>
      <c r="N42" s="398" t="s">
        <v>223</v>
      </c>
      <c r="O42" s="398"/>
      <c r="P42" s="398"/>
      <c r="Q42" s="398"/>
      <c r="R42" s="398"/>
      <c r="S42" s="398"/>
      <c r="T42" s="398"/>
      <c r="U42" s="398"/>
      <c r="V42" s="398"/>
      <c r="W42" s="398"/>
    </row>
    <row r="43" spans="2:23" ht="15" hidden="1" x14ac:dyDescent="0.3">
      <c r="B43" s="95" t="s">
        <v>224</v>
      </c>
      <c r="C43" s="92">
        <v>1</v>
      </c>
      <c r="D43" s="92">
        <v>3</v>
      </c>
      <c r="E43" s="92">
        <v>1</v>
      </c>
      <c r="F43" s="92">
        <v>1</v>
      </c>
      <c r="G43" s="92">
        <v>1</v>
      </c>
      <c r="H43" s="92">
        <v>3</v>
      </c>
      <c r="I43" s="92">
        <v>1</v>
      </c>
      <c r="J43" s="99">
        <v>3</v>
      </c>
      <c r="K43" s="99">
        <f t="shared" si="0"/>
        <v>18</v>
      </c>
      <c r="L43" s="270">
        <f t="shared" si="4"/>
        <v>0.6</v>
      </c>
      <c r="M43">
        <v>4</v>
      </c>
      <c r="N43" s="398" t="s">
        <v>225</v>
      </c>
      <c r="O43" s="398"/>
      <c r="P43" s="398"/>
      <c r="Q43" s="398"/>
      <c r="R43" s="398"/>
      <c r="S43" s="398"/>
      <c r="T43" s="398"/>
      <c r="U43" s="398"/>
      <c r="V43" s="398"/>
      <c r="W43" s="398"/>
    </row>
    <row r="44" spans="2:23" ht="15" hidden="1" x14ac:dyDescent="0.3">
      <c r="B44" s="95" t="s">
        <v>226</v>
      </c>
      <c r="C44" s="92">
        <v>1</v>
      </c>
      <c r="D44" s="92">
        <v>2</v>
      </c>
      <c r="E44" s="92">
        <v>2</v>
      </c>
      <c r="F44" s="92">
        <v>2</v>
      </c>
      <c r="G44" s="92">
        <v>2</v>
      </c>
      <c r="H44" s="92">
        <v>2</v>
      </c>
      <c r="I44" s="92">
        <v>1</v>
      </c>
      <c r="J44" s="99">
        <v>3</v>
      </c>
      <c r="K44" s="99">
        <f t="shared" si="0"/>
        <v>18</v>
      </c>
      <c r="L44" s="270">
        <f t="shared" si="4"/>
        <v>0.6</v>
      </c>
      <c r="M44">
        <v>5</v>
      </c>
      <c r="N44" s="398" t="s">
        <v>227</v>
      </c>
      <c r="O44" s="398"/>
      <c r="P44" s="398"/>
      <c r="Q44" s="398"/>
      <c r="R44" s="398"/>
      <c r="S44" s="398"/>
      <c r="T44" s="398"/>
      <c r="U44" s="398"/>
      <c r="V44" s="398"/>
      <c r="W44" s="398"/>
    </row>
    <row r="45" spans="2:23" ht="15" hidden="1" thickBot="1" x14ac:dyDescent="0.35">
      <c r="B45" s="271" t="s">
        <v>228</v>
      </c>
      <c r="C45" s="272">
        <v>1</v>
      </c>
      <c r="D45" s="272">
        <v>3</v>
      </c>
      <c r="E45" s="272">
        <v>3</v>
      </c>
      <c r="F45" s="272">
        <v>3</v>
      </c>
      <c r="G45" s="272">
        <v>2</v>
      </c>
      <c r="H45" s="272">
        <v>1</v>
      </c>
      <c r="I45" s="272">
        <v>2</v>
      </c>
      <c r="J45" s="273">
        <v>2</v>
      </c>
      <c r="K45" s="99">
        <f t="shared" si="0"/>
        <v>19</v>
      </c>
      <c r="L45" s="270">
        <f t="shared" si="4"/>
        <v>0.6333333333333333</v>
      </c>
    </row>
    <row r="46" spans="2:23" ht="16.2" hidden="1" thickBot="1" x14ac:dyDescent="0.35">
      <c r="B46" s="98" t="s">
        <v>229</v>
      </c>
      <c r="C46" s="399"/>
      <c r="D46" s="400"/>
      <c r="E46" s="400"/>
      <c r="F46" s="400"/>
      <c r="G46" s="400"/>
      <c r="H46" s="400"/>
      <c r="I46" s="400"/>
      <c r="J46" s="400"/>
      <c r="K46" s="401"/>
      <c r="L46" s="264">
        <f>+(K47+K48+K49+K50)/(M3*4)</f>
        <v>0.625</v>
      </c>
    </row>
    <row r="47" spans="2:23" ht="14.4" hidden="1" x14ac:dyDescent="0.3">
      <c r="B47" s="265" t="s">
        <v>230</v>
      </c>
      <c r="C47" s="266">
        <v>1</v>
      </c>
      <c r="D47" s="266">
        <v>3</v>
      </c>
      <c r="E47" s="266">
        <v>2</v>
      </c>
      <c r="F47" s="266">
        <v>3</v>
      </c>
      <c r="G47" s="266">
        <v>3</v>
      </c>
      <c r="H47" s="266">
        <v>1</v>
      </c>
      <c r="I47" s="266">
        <v>2</v>
      </c>
      <c r="J47" s="266">
        <v>2</v>
      </c>
      <c r="K47" s="99">
        <f t="shared" si="0"/>
        <v>19</v>
      </c>
      <c r="L47" s="258">
        <f>+K47/M$3</f>
        <v>0.6333333333333333</v>
      </c>
    </row>
    <row r="48" spans="2:23" ht="14.4" hidden="1" x14ac:dyDescent="0.3">
      <c r="B48" s="267" t="s">
        <v>231</v>
      </c>
      <c r="C48" s="12">
        <v>1</v>
      </c>
      <c r="D48" s="12">
        <v>3</v>
      </c>
      <c r="E48" s="12">
        <v>2</v>
      </c>
      <c r="F48" s="12">
        <v>3</v>
      </c>
      <c r="G48" s="12">
        <v>2</v>
      </c>
      <c r="H48" s="12">
        <v>2</v>
      </c>
      <c r="I48" s="12">
        <v>1</v>
      </c>
      <c r="J48" s="268">
        <v>2</v>
      </c>
      <c r="K48" s="99">
        <f t="shared" si="0"/>
        <v>19</v>
      </c>
      <c r="L48" s="258">
        <f>+K48/M$3</f>
        <v>0.6333333333333333</v>
      </c>
    </row>
    <row r="49" spans="2:12" ht="14.4" hidden="1" x14ac:dyDescent="0.3">
      <c r="B49" s="267" t="s">
        <v>232</v>
      </c>
      <c r="C49" s="12">
        <v>1</v>
      </c>
      <c r="D49" s="12">
        <v>3</v>
      </c>
      <c r="E49" s="12">
        <v>2</v>
      </c>
      <c r="F49" s="12">
        <v>3</v>
      </c>
      <c r="G49" s="12">
        <v>2</v>
      </c>
      <c r="H49" s="12">
        <v>1</v>
      </c>
      <c r="I49" s="12">
        <v>2</v>
      </c>
      <c r="J49" s="268">
        <v>2</v>
      </c>
      <c r="K49" s="99">
        <f t="shared" si="0"/>
        <v>18</v>
      </c>
      <c r="L49" s="258">
        <f>+K49/M$3</f>
        <v>0.6</v>
      </c>
    </row>
    <row r="50" spans="2:12" ht="14.4" hidden="1" x14ac:dyDescent="0.3">
      <c r="B50" s="269" t="s">
        <v>233</v>
      </c>
      <c r="C50" s="5">
        <v>1</v>
      </c>
      <c r="D50" s="5">
        <v>3</v>
      </c>
      <c r="E50" s="5">
        <v>2</v>
      </c>
      <c r="F50" s="5">
        <v>3</v>
      </c>
      <c r="G50" s="5">
        <v>1</v>
      </c>
      <c r="H50" s="5">
        <v>2</v>
      </c>
      <c r="I50" s="5">
        <v>1</v>
      </c>
      <c r="J50" s="266">
        <v>3</v>
      </c>
      <c r="K50" s="99">
        <f t="shared" si="0"/>
        <v>19</v>
      </c>
      <c r="L50" s="258">
        <f>+K50/M$3</f>
        <v>0.6333333333333333</v>
      </c>
    </row>
    <row r="51" spans="2:12" x14ac:dyDescent="0.25">
      <c r="B51" s="402" t="s">
        <v>234</v>
      </c>
      <c r="C51" s="403"/>
      <c r="D51" s="403"/>
      <c r="E51" s="403"/>
      <c r="F51" s="403"/>
      <c r="G51" s="403"/>
      <c r="H51" s="403"/>
      <c r="I51" s="403"/>
      <c r="J51" s="403"/>
      <c r="K51" s="403"/>
    </row>
    <row r="52" spans="2:12" x14ac:dyDescent="0.25">
      <c r="B52" s="404"/>
      <c r="C52" s="404"/>
      <c r="D52" s="404"/>
      <c r="E52" s="404"/>
      <c r="F52" s="404"/>
      <c r="G52" s="404"/>
      <c r="H52" s="404"/>
      <c r="I52" s="404"/>
      <c r="J52" s="404"/>
      <c r="K52" s="404"/>
    </row>
    <row r="53" spans="2:12" x14ac:dyDescent="0.25">
      <c r="B53" s="103"/>
    </row>
    <row r="54" spans="2:12" hidden="1" x14ac:dyDescent="0.25"/>
    <row r="55" spans="2:12" hidden="1" x14ac:dyDescent="0.25"/>
    <row r="56" spans="2:12" hidden="1" x14ac:dyDescent="0.25"/>
    <row r="57" spans="2:12" hidden="1" x14ac:dyDescent="0.25"/>
    <row r="58" spans="2:12" hidden="1" x14ac:dyDescent="0.25"/>
    <row r="59" spans="2:12" hidden="1" x14ac:dyDescent="0.25"/>
    <row r="60" spans="2:12" hidden="1" x14ac:dyDescent="0.25"/>
    <row r="61" spans="2:12" hidden="1" x14ac:dyDescent="0.25"/>
    <row r="62" spans="2:12" hidden="1" x14ac:dyDescent="0.25"/>
    <row r="63" spans="2:12" hidden="1" x14ac:dyDescent="0.25"/>
    <row r="64" spans="2:12"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10">
    <mergeCell ref="N43:W43"/>
    <mergeCell ref="N44:W44"/>
    <mergeCell ref="C46:K46"/>
    <mergeCell ref="B51:K52"/>
    <mergeCell ref="B1:K1"/>
    <mergeCell ref="B2:K2"/>
    <mergeCell ref="C4:K4"/>
    <mergeCell ref="C18:I18"/>
    <mergeCell ref="C38:K38"/>
    <mergeCell ref="N42:W42"/>
  </mergeCells>
  <phoneticPr fontId="7" type="noConversion"/>
  <pageMargins left="0.75" right="0.75" top="1" bottom="1" header="0" footer="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0089E-3EC4-4914-B670-616FDB3CCF73}">
  <dimension ref="B2:I17"/>
  <sheetViews>
    <sheetView topLeftCell="A16" workbookViewId="0">
      <selection activeCell="B12" sqref="B12"/>
    </sheetView>
  </sheetViews>
  <sheetFormatPr defaultRowHeight="13.2" x14ac:dyDescent="0.25"/>
  <cols>
    <col min="2" max="2" width="33.6640625" bestFit="1" customWidth="1"/>
    <col min="3" max="3" width="42.6640625" customWidth="1"/>
    <col min="4" max="4" width="12.5546875" customWidth="1"/>
    <col min="5" max="5" width="7.88671875" customWidth="1"/>
    <col min="6" max="6" width="12" customWidth="1"/>
    <col min="7" max="8" width="8.88671875" customWidth="1"/>
    <col min="9" max="9" width="8.109375" customWidth="1"/>
  </cols>
  <sheetData>
    <row r="2" spans="2:9" ht="13.8" thickBot="1" x14ac:dyDescent="0.3"/>
    <row r="3" spans="2:9" ht="31.5" customHeight="1" x14ac:dyDescent="0.25">
      <c r="B3" s="410" t="s">
        <v>235</v>
      </c>
      <c r="C3" s="408" t="s">
        <v>236</v>
      </c>
      <c r="D3" s="406" t="s">
        <v>237</v>
      </c>
      <c r="E3" s="406"/>
      <c r="F3" s="406"/>
      <c r="G3" s="406"/>
      <c r="H3" s="406"/>
      <c r="I3" s="407"/>
    </row>
    <row r="4" spans="2:9" ht="31.2" x14ac:dyDescent="0.25">
      <c r="B4" s="411"/>
      <c r="C4" s="409"/>
      <c r="D4" s="346" t="s">
        <v>238</v>
      </c>
      <c r="E4" s="346" t="s">
        <v>239</v>
      </c>
      <c r="F4" s="346" t="s">
        <v>240</v>
      </c>
      <c r="G4" s="346" t="s">
        <v>241</v>
      </c>
      <c r="H4" s="346" t="s">
        <v>242</v>
      </c>
      <c r="I4" s="347" t="s">
        <v>179</v>
      </c>
    </row>
    <row r="5" spans="2:9" ht="109.2" x14ac:dyDescent="0.25">
      <c r="B5" s="338" t="s">
        <v>243</v>
      </c>
      <c r="C5" s="337" t="s">
        <v>244</v>
      </c>
      <c r="D5" s="337">
        <v>1</v>
      </c>
      <c r="E5" s="337">
        <v>2</v>
      </c>
      <c r="F5" s="337">
        <v>4</v>
      </c>
      <c r="G5" s="337">
        <v>1</v>
      </c>
      <c r="H5" s="337">
        <v>5</v>
      </c>
      <c r="I5" s="339">
        <f t="shared" ref="I5:I17" si="0">SUM(D5:H5)</f>
        <v>13</v>
      </c>
    </row>
    <row r="6" spans="2:9" ht="93.6" x14ac:dyDescent="0.25">
      <c r="B6" s="338" t="s">
        <v>245</v>
      </c>
      <c r="C6" s="337" t="s">
        <v>246</v>
      </c>
      <c r="D6" s="337">
        <v>2</v>
      </c>
      <c r="E6" s="337">
        <v>1</v>
      </c>
      <c r="F6" s="337">
        <v>3</v>
      </c>
      <c r="G6" s="337">
        <v>1</v>
      </c>
      <c r="H6" s="337">
        <v>5</v>
      </c>
      <c r="I6" s="339">
        <f t="shared" si="0"/>
        <v>12</v>
      </c>
    </row>
    <row r="7" spans="2:9" ht="171.6" x14ac:dyDescent="0.25">
      <c r="B7" s="338" t="s">
        <v>247</v>
      </c>
      <c r="C7" s="337" t="s">
        <v>248</v>
      </c>
      <c r="D7" s="337">
        <v>5</v>
      </c>
      <c r="E7" s="337">
        <v>1</v>
      </c>
      <c r="F7" s="337">
        <v>2</v>
      </c>
      <c r="G7" s="337">
        <v>3</v>
      </c>
      <c r="H7" s="337">
        <v>5</v>
      </c>
      <c r="I7" s="339">
        <f t="shared" si="0"/>
        <v>16</v>
      </c>
    </row>
    <row r="8" spans="2:9" ht="93.6" x14ac:dyDescent="0.25">
      <c r="B8" s="340" t="s">
        <v>249</v>
      </c>
      <c r="C8" s="341" t="s">
        <v>250</v>
      </c>
      <c r="D8" s="341">
        <v>5</v>
      </c>
      <c r="E8" s="341">
        <v>3</v>
      </c>
      <c r="F8" s="341">
        <v>3</v>
      </c>
      <c r="G8" s="341">
        <v>4</v>
      </c>
      <c r="H8" s="341">
        <v>5</v>
      </c>
      <c r="I8" s="342">
        <f t="shared" si="0"/>
        <v>20</v>
      </c>
    </row>
    <row r="9" spans="2:9" ht="156" x14ac:dyDescent="0.25">
      <c r="B9" s="343" t="s">
        <v>251</v>
      </c>
      <c r="C9" s="344" t="s">
        <v>252</v>
      </c>
      <c r="D9" s="344">
        <v>5</v>
      </c>
      <c r="E9" s="344">
        <v>5</v>
      </c>
      <c r="F9" s="344">
        <v>5</v>
      </c>
      <c r="G9" s="344">
        <v>4</v>
      </c>
      <c r="H9" s="344">
        <v>5</v>
      </c>
      <c r="I9" s="345">
        <f t="shared" si="0"/>
        <v>24</v>
      </c>
    </row>
    <row r="10" spans="2:9" ht="140.4" x14ac:dyDescent="0.25">
      <c r="B10" s="340" t="s">
        <v>253</v>
      </c>
      <c r="C10" s="341" t="s">
        <v>254</v>
      </c>
      <c r="D10" s="341">
        <v>3</v>
      </c>
      <c r="E10" s="341">
        <v>5</v>
      </c>
      <c r="F10" s="341">
        <v>4</v>
      </c>
      <c r="G10" s="341">
        <v>5</v>
      </c>
      <c r="H10" s="341">
        <v>5</v>
      </c>
      <c r="I10" s="342">
        <f t="shared" si="0"/>
        <v>22</v>
      </c>
    </row>
    <row r="11" spans="2:9" ht="171.6" x14ac:dyDescent="0.25">
      <c r="B11" s="338" t="s">
        <v>255</v>
      </c>
      <c r="C11" s="337" t="s">
        <v>256</v>
      </c>
      <c r="D11" s="337">
        <v>1</v>
      </c>
      <c r="E11" s="337">
        <v>3</v>
      </c>
      <c r="F11" s="337">
        <v>3</v>
      </c>
      <c r="G11" s="337">
        <v>3</v>
      </c>
      <c r="H11" s="337">
        <v>5</v>
      </c>
      <c r="I11" s="339">
        <f t="shared" si="0"/>
        <v>15</v>
      </c>
    </row>
    <row r="12" spans="2:9" ht="109.2" x14ac:dyDescent="0.25">
      <c r="B12" s="338" t="s">
        <v>257</v>
      </c>
      <c r="C12" s="337" t="str">
        <f>+C5</f>
        <v>Machine Parks in PPP (with INIR - irrigation and boreholes, ANE/F.Roads; FNDS); Professional training from planning and design of works, to execution; production of biodiesel for machines on site (AE3.3.1.; AE3.4; AE3.5.1.)</v>
      </c>
      <c r="D12" s="337">
        <v>1</v>
      </c>
      <c r="E12" s="337">
        <v>3</v>
      </c>
      <c r="F12" s="337">
        <v>4</v>
      </c>
      <c r="G12" s="337">
        <v>1</v>
      </c>
      <c r="H12" s="337">
        <v>5</v>
      </c>
      <c r="I12" s="339">
        <f t="shared" si="0"/>
        <v>14</v>
      </c>
    </row>
    <row r="13" spans="2:9" ht="109.2" x14ac:dyDescent="0.25">
      <c r="B13" s="343" t="s">
        <v>258</v>
      </c>
      <c r="C13" s="344" t="s">
        <v>259</v>
      </c>
      <c r="D13" s="344">
        <v>5</v>
      </c>
      <c r="E13" s="344">
        <v>5</v>
      </c>
      <c r="F13" s="344">
        <v>5</v>
      </c>
      <c r="G13" s="344">
        <v>5</v>
      </c>
      <c r="H13" s="344">
        <v>4</v>
      </c>
      <c r="I13" s="345">
        <f t="shared" si="0"/>
        <v>24</v>
      </c>
    </row>
    <row r="14" spans="2:9" ht="124.8" x14ac:dyDescent="0.25">
      <c r="B14" s="340" t="s">
        <v>260</v>
      </c>
      <c r="C14" s="341" t="s">
        <v>261</v>
      </c>
      <c r="D14" s="341">
        <v>4</v>
      </c>
      <c r="E14" s="341">
        <v>4</v>
      </c>
      <c r="F14" s="341">
        <v>4</v>
      </c>
      <c r="G14" s="341">
        <v>5</v>
      </c>
      <c r="H14" s="341">
        <v>5</v>
      </c>
      <c r="I14" s="342">
        <f t="shared" si="0"/>
        <v>22</v>
      </c>
    </row>
    <row r="15" spans="2:9" ht="156" x14ac:dyDescent="0.25">
      <c r="B15" s="340" t="s">
        <v>262</v>
      </c>
      <c r="C15" s="341" t="s">
        <v>263</v>
      </c>
      <c r="D15" s="341">
        <v>5</v>
      </c>
      <c r="E15" s="341">
        <v>5</v>
      </c>
      <c r="F15" s="341">
        <v>2</v>
      </c>
      <c r="G15" s="341">
        <v>5</v>
      </c>
      <c r="H15" s="341">
        <v>5</v>
      </c>
      <c r="I15" s="342">
        <f t="shared" si="0"/>
        <v>22</v>
      </c>
    </row>
    <row r="16" spans="2:9" ht="109.2" x14ac:dyDescent="0.25">
      <c r="B16" s="343" t="s">
        <v>264</v>
      </c>
      <c r="C16" s="344" t="s">
        <v>265</v>
      </c>
      <c r="D16" s="344">
        <v>5</v>
      </c>
      <c r="E16" s="344">
        <v>5</v>
      </c>
      <c r="F16" s="344">
        <v>4</v>
      </c>
      <c r="G16" s="344">
        <v>5</v>
      </c>
      <c r="H16" s="344">
        <v>4</v>
      </c>
      <c r="I16" s="345">
        <f t="shared" si="0"/>
        <v>23</v>
      </c>
    </row>
    <row r="17" spans="2:9" ht="124.8" x14ac:dyDescent="0.25">
      <c r="B17" s="340" t="s">
        <v>266</v>
      </c>
      <c r="C17" s="341" t="s">
        <v>267</v>
      </c>
      <c r="D17" s="341">
        <v>5</v>
      </c>
      <c r="E17" s="341">
        <v>3</v>
      </c>
      <c r="F17" s="341">
        <v>3</v>
      </c>
      <c r="G17" s="341">
        <v>4</v>
      </c>
      <c r="H17" s="341">
        <v>5</v>
      </c>
      <c r="I17" s="342">
        <f t="shared" si="0"/>
        <v>20</v>
      </c>
    </row>
  </sheetData>
  <mergeCells count="3">
    <mergeCell ref="D3:I3"/>
    <mergeCell ref="C3:C4"/>
    <mergeCell ref="B3:B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61A24-6F8C-4C91-804D-56E71ACC8757}">
  <dimension ref="B1:AB18"/>
  <sheetViews>
    <sheetView zoomScale="119" zoomScaleNormal="160" workbookViewId="0">
      <selection activeCell="H5" sqref="H5"/>
    </sheetView>
  </sheetViews>
  <sheetFormatPr defaultRowHeight="13.2" x14ac:dyDescent="0.25"/>
  <cols>
    <col min="1" max="1" width="1" customWidth="1"/>
    <col min="2" max="2" width="38.44140625" customWidth="1"/>
  </cols>
  <sheetData>
    <row r="1" spans="2:28" ht="14.4" x14ac:dyDescent="0.3">
      <c r="B1" s="243" t="s">
        <v>268</v>
      </c>
    </row>
    <row r="2" spans="2:28" ht="14.4" x14ac:dyDescent="0.3">
      <c r="B2" s="243"/>
      <c r="C2" s="208"/>
      <c r="D2" s="395" t="s">
        <v>24</v>
      </c>
      <c r="E2" s="395"/>
      <c r="F2" s="395"/>
      <c r="G2" s="395" t="s">
        <v>25</v>
      </c>
      <c r="H2" s="395"/>
      <c r="I2" s="395" t="s">
        <v>26</v>
      </c>
      <c r="J2" s="395"/>
      <c r="K2" s="395"/>
      <c r="L2" s="395" t="s">
        <v>27</v>
      </c>
      <c r="M2" s="395"/>
      <c r="N2" s="395"/>
      <c r="O2" s="395"/>
      <c r="P2" s="209" t="s">
        <v>28</v>
      </c>
      <c r="Q2" s="209" t="s">
        <v>25</v>
      </c>
      <c r="R2" s="395" t="s">
        <v>29</v>
      </c>
      <c r="S2" s="395"/>
      <c r="T2" s="209" t="s">
        <v>269</v>
      </c>
      <c r="U2" s="209" t="s">
        <v>270</v>
      </c>
      <c r="V2" s="395" t="s">
        <v>271</v>
      </c>
      <c r="W2" s="395"/>
      <c r="X2" s="395" t="s">
        <v>31</v>
      </c>
      <c r="Y2" s="395"/>
      <c r="Z2" s="395" t="s">
        <v>272</v>
      </c>
      <c r="AA2" s="395"/>
      <c r="AB2" s="395"/>
    </row>
    <row r="3" spans="2:28" ht="27" thickBot="1" x14ac:dyDescent="0.3">
      <c r="B3" s="101" t="s">
        <v>170</v>
      </c>
      <c r="C3" s="274" t="s">
        <v>35</v>
      </c>
      <c r="D3" s="8" t="s">
        <v>36</v>
      </c>
      <c r="E3" s="275" t="s">
        <v>273</v>
      </c>
      <c r="F3" s="8" t="s">
        <v>38</v>
      </c>
      <c r="G3" s="8" t="s">
        <v>274</v>
      </c>
      <c r="H3" s="152" t="s">
        <v>129</v>
      </c>
      <c r="I3" s="152" t="s">
        <v>275</v>
      </c>
      <c r="J3" s="8" t="s">
        <v>130</v>
      </c>
      <c r="K3" s="8" t="s">
        <v>276</v>
      </c>
      <c r="L3" s="153" t="s">
        <v>42</v>
      </c>
      <c r="M3" s="240" t="s">
        <v>43</v>
      </c>
      <c r="N3" s="240" t="s">
        <v>277</v>
      </c>
      <c r="O3" s="7" t="s">
        <v>45</v>
      </c>
      <c r="P3" s="241" t="s">
        <v>28</v>
      </c>
      <c r="Q3" s="8" t="s">
        <v>47</v>
      </c>
      <c r="R3" s="154" t="s">
        <v>48</v>
      </c>
      <c r="S3" s="7" t="s">
        <v>49</v>
      </c>
      <c r="T3" s="8" t="s">
        <v>269</v>
      </c>
      <c r="U3" s="8" t="s">
        <v>278</v>
      </c>
      <c r="V3" s="8" t="s">
        <v>271</v>
      </c>
      <c r="W3" s="153" t="s">
        <v>52</v>
      </c>
      <c r="X3" s="7" t="s">
        <v>67</v>
      </c>
      <c r="Y3" s="7" t="s">
        <v>55</v>
      </c>
      <c r="Z3" s="155" t="s">
        <v>56</v>
      </c>
      <c r="AA3" s="7" t="s">
        <v>279</v>
      </c>
      <c r="AB3" s="155" t="s">
        <v>280</v>
      </c>
    </row>
    <row r="4" spans="2:28" ht="16.2" thickBot="1" x14ac:dyDescent="0.35">
      <c r="B4" s="98" t="s">
        <v>181</v>
      </c>
    </row>
    <row r="5" spans="2:28" ht="18" x14ac:dyDescent="0.35">
      <c r="B5" s="203" t="s">
        <v>182</v>
      </c>
      <c r="D5" s="277" t="s">
        <v>281</v>
      </c>
      <c r="E5" s="215" t="s">
        <v>281</v>
      </c>
      <c r="F5" s="277" t="s">
        <v>281</v>
      </c>
      <c r="G5" s="277" t="s">
        <v>281</v>
      </c>
      <c r="H5" s="32" t="s">
        <v>281</v>
      </c>
      <c r="J5" s="277" t="s">
        <v>281</v>
      </c>
      <c r="L5" s="32" t="s">
        <v>281</v>
      </c>
      <c r="O5" s="277" t="s">
        <v>281</v>
      </c>
      <c r="P5" s="32" t="s">
        <v>281</v>
      </c>
      <c r="Q5" s="277" t="s">
        <v>281</v>
      </c>
      <c r="R5" s="215" t="s">
        <v>281</v>
      </c>
      <c r="X5" s="62"/>
      <c r="Y5" s="62"/>
      <c r="Z5" s="215" t="s">
        <v>281</v>
      </c>
      <c r="AA5" s="215"/>
      <c r="AB5" s="215" t="s">
        <v>281</v>
      </c>
    </row>
    <row r="6" spans="2:28" ht="18" x14ac:dyDescent="0.35">
      <c r="B6" s="93" t="s">
        <v>183</v>
      </c>
      <c r="D6" s="277" t="s">
        <v>281</v>
      </c>
      <c r="E6" s="215" t="s">
        <v>281</v>
      </c>
      <c r="F6" s="277" t="s">
        <v>281</v>
      </c>
      <c r="G6" s="277" t="s">
        <v>281</v>
      </c>
      <c r="J6" s="277" t="s">
        <v>281</v>
      </c>
      <c r="L6" s="32" t="s">
        <v>281</v>
      </c>
      <c r="O6" s="277" t="s">
        <v>281</v>
      </c>
      <c r="P6" s="32"/>
      <c r="Q6" s="277" t="s">
        <v>281</v>
      </c>
      <c r="R6" s="215" t="s">
        <v>281</v>
      </c>
      <c r="V6" s="62" t="s">
        <v>281</v>
      </c>
      <c r="W6" s="32" t="s">
        <v>281</v>
      </c>
      <c r="X6" s="62"/>
      <c r="Y6" s="62"/>
      <c r="Z6" s="215"/>
      <c r="AA6" s="215"/>
      <c r="AB6" s="215"/>
    </row>
    <row r="7" spans="2:28" ht="18" x14ac:dyDescent="0.35">
      <c r="B7" s="93" t="s">
        <v>184</v>
      </c>
      <c r="C7" s="215" t="s">
        <v>281</v>
      </c>
      <c r="D7" s="277"/>
      <c r="E7" s="215" t="s">
        <v>281</v>
      </c>
      <c r="F7" s="277" t="s">
        <v>281</v>
      </c>
      <c r="G7" s="277" t="s">
        <v>281</v>
      </c>
      <c r="H7" s="32" t="s">
        <v>281</v>
      </c>
      <c r="I7" s="32" t="s">
        <v>281</v>
      </c>
      <c r="J7" s="277" t="s">
        <v>281</v>
      </c>
      <c r="L7" s="32" t="s">
        <v>281</v>
      </c>
      <c r="O7" s="277" t="s">
        <v>281</v>
      </c>
      <c r="P7" s="32" t="s">
        <v>281</v>
      </c>
      <c r="Q7" s="277" t="s">
        <v>281</v>
      </c>
      <c r="R7" s="215" t="s">
        <v>281</v>
      </c>
      <c r="V7" s="62" t="s">
        <v>281</v>
      </c>
      <c r="W7" s="32" t="s">
        <v>281</v>
      </c>
      <c r="X7" s="62"/>
      <c r="Y7" s="62"/>
      <c r="Z7" s="215" t="s">
        <v>281</v>
      </c>
      <c r="AA7" s="215"/>
      <c r="AB7" s="215" t="s">
        <v>281</v>
      </c>
    </row>
    <row r="8" spans="2:28" ht="18" x14ac:dyDescent="0.35">
      <c r="B8" s="203" t="s">
        <v>185</v>
      </c>
      <c r="D8" s="277" t="s">
        <v>281</v>
      </c>
      <c r="E8" s="215" t="s">
        <v>281</v>
      </c>
      <c r="F8" s="277" t="s">
        <v>281</v>
      </c>
      <c r="G8" s="277" t="s">
        <v>281</v>
      </c>
      <c r="H8" s="32" t="s">
        <v>281</v>
      </c>
      <c r="I8" s="32" t="s">
        <v>281</v>
      </c>
      <c r="J8" s="277" t="s">
        <v>281</v>
      </c>
      <c r="K8" s="277" t="s">
        <v>281</v>
      </c>
      <c r="M8" s="277" t="s">
        <v>281</v>
      </c>
      <c r="O8" s="277" t="s">
        <v>281</v>
      </c>
      <c r="P8" s="32" t="s">
        <v>281</v>
      </c>
      <c r="Q8" s="277" t="s">
        <v>281</v>
      </c>
      <c r="S8" s="62" t="s">
        <v>281</v>
      </c>
      <c r="T8" s="62"/>
      <c r="U8" s="62" t="s">
        <v>281</v>
      </c>
      <c r="V8" s="62" t="s">
        <v>281</v>
      </c>
      <c r="W8" s="32" t="s">
        <v>281</v>
      </c>
      <c r="X8" s="62" t="s">
        <v>281</v>
      </c>
      <c r="Y8" s="62" t="s">
        <v>281</v>
      </c>
      <c r="Z8" s="215" t="s">
        <v>281</v>
      </c>
      <c r="AA8" s="215"/>
      <c r="AB8" s="215" t="s">
        <v>281</v>
      </c>
    </row>
    <row r="9" spans="2:28" x14ac:dyDescent="0.25">
      <c r="B9" s="402" t="s">
        <v>234</v>
      </c>
    </row>
    <row r="10" spans="2:28" x14ac:dyDescent="0.25">
      <c r="B10" s="404"/>
    </row>
    <row r="11" spans="2:28" x14ac:dyDescent="0.25">
      <c r="B11" s="103"/>
    </row>
    <row r="12" spans="2:28" ht="14.4" x14ac:dyDescent="0.3">
      <c r="C12" s="13" t="s">
        <v>215</v>
      </c>
    </row>
    <row r="13" spans="2:28" ht="14.4" x14ac:dyDescent="0.3">
      <c r="C13" s="13"/>
    </row>
    <row r="14" spans="2:28" x14ac:dyDescent="0.25">
      <c r="B14" s="28">
        <v>1</v>
      </c>
      <c r="C14" s="276" t="s">
        <v>218</v>
      </c>
      <c r="D14" s="28"/>
      <c r="E14" s="28"/>
      <c r="F14" s="28"/>
      <c r="G14" s="28"/>
      <c r="H14" s="28"/>
      <c r="I14" s="28"/>
      <c r="J14" s="28"/>
      <c r="K14" s="28"/>
      <c r="L14" s="28"/>
    </row>
    <row r="15" spans="2:28" ht="25.95" customHeight="1" x14ac:dyDescent="0.25">
      <c r="B15" s="28">
        <v>2</v>
      </c>
      <c r="C15" s="28" t="s">
        <v>220</v>
      </c>
      <c r="D15" s="28"/>
      <c r="E15" s="28"/>
      <c r="F15" s="28" t="s">
        <v>221</v>
      </c>
      <c r="G15" s="28"/>
      <c r="H15" s="28"/>
      <c r="I15" s="28"/>
      <c r="J15" s="28"/>
      <c r="K15" s="28"/>
      <c r="L15" s="28"/>
    </row>
    <row r="16" spans="2:28" ht="27" customHeight="1" x14ac:dyDescent="0.25">
      <c r="B16" s="28">
        <v>3</v>
      </c>
      <c r="C16" s="412" t="s">
        <v>223</v>
      </c>
      <c r="D16" s="412"/>
      <c r="E16" s="412"/>
      <c r="F16" s="412"/>
      <c r="G16" s="412"/>
      <c r="H16" s="412"/>
      <c r="I16" s="412"/>
      <c r="J16" s="412"/>
      <c r="K16" s="412"/>
      <c r="L16" s="412"/>
    </row>
    <row r="17" spans="2:12" ht="28.35" customHeight="1" x14ac:dyDescent="0.25">
      <c r="B17" s="28">
        <v>4</v>
      </c>
      <c r="C17" s="412" t="s">
        <v>225</v>
      </c>
      <c r="D17" s="412"/>
      <c r="E17" s="412"/>
      <c r="F17" s="412"/>
      <c r="G17" s="412"/>
      <c r="H17" s="412"/>
      <c r="I17" s="412"/>
      <c r="J17" s="412"/>
      <c r="K17" s="412"/>
      <c r="L17" s="412"/>
    </row>
    <row r="18" spans="2:12" ht="39.75" customHeight="1" x14ac:dyDescent="0.25">
      <c r="B18" s="28">
        <v>5</v>
      </c>
      <c r="C18" s="412" t="s">
        <v>227</v>
      </c>
      <c r="D18" s="412"/>
      <c r="E18" s="412"/>
      <c r="F18" s="412"/>
      <c r="G18" s="412"/>
      <c r="H18" s="412"/>
      <c r="I18" s="412"/>
      <c r="J18" s="412"/>
      <c r="K18" s="412"/>
      <c r="L18" s="412"/>
    </row>
  </sheetData>
  <mergeCells count="12">
    <mergeCell ref="R2:S2"/>
    <mergeCell ref="V2:W2"/>
    <mergeCell ref="X2:Y2"/>
    <mergeCell ref="Z2:AB2"/>
    <mergeCell ref="C17:L17"/>
    <mergeCell ref="C18:L18"/>
    <mergeCell ref="B9:B10"/>
    <mergeCell ref="D2:F2"/>
    <mergeCell ref="G2:H2"/>
    <mergeCell ref="I2:K2"/>
    <mergeCell ref="L2:O2"/>
    <mergeCell ref="C16:L16"/>
  </mergeCells>
  <pageMargins left="0.75" right="0.75" top="1" bottom="1" header="0" footer="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F580A-E239-49F2-BC30-708730D87A62}">
  <dimension ref="B1:AB20"/>
  <sheetViews>
    <sheetView zoomScale="119" zoomScaleNormal="160" workbookViewId="0">
      <selection activeCell="H8" sqref="E5:H8"/>
    </sheetView>
  </sheetViews>
  <sheetFormatPr defaultRowHeight="13.2" x14ac:dyDescent="0.25"/>
  <cols>
    <col min="1" max="1" width="1" customWidth="1"/>
    <col min="2" max="2" width="38.44140625" customWidth="1"/>
  </cols>
  <sheetData>
    <row r="1" spans="2:28" ht="14.4" x14ac:dyDescent="0.3">
      <c r="B1" s="243" t="s">
        <v>268</v>
      </c>
    </row>
    <row r="2" spans="2:28" ht="14.4" x14ac:dyDescent="0.3">
      <c r="B2" s="243"/>
      <c r="C2" s="208"/>
      <c r="D2" s="395" t="s">
        <v>24</v>
      </c>
      <c r="E2" s="395"/>
      <c r="F2" s="395"/>
      <c r="G2" s="395" t="s">
        <v>25</v>
      </c>
      <c r="H2" s="395"/>
      <c r="I2" s="395" t="s">
        <v>26</v>
      </c>
      <c r="J2" s="395"/>
      <c r="K2" s="395"/>
      <c r="L2" s="395" t="s">
        <v>27</v>
      </c>
      <c r="M2" s="395"/>
      <c r="N2" s="395"/>
      <c r="O2" s="395"/>
      <c r="P2" s="209" t="s">
        <v>28</v>
      </c>
      <c r="Q2" s="209" t="s">
        <v>25</v>
      </c>
      <c r="R2" s="395" t="s">
        <v>29</v>
      </c>
      <c r="S2" s="395"/>
      <c r="T2" s="209" t="s">
        <v>269</v>
      </c>
      <c r="U2" s="209" t="s">
        <v>270</v>
      </c>
      <c r="V2" s="395" t="s">
        <v>271</v>
      </c>
      <c r="W2" s="395"/>
      <c r="X2" s="395" t="s">
        <v>31</v>
      </c>
      <c r="Y2" s="395"/>
      <c r="Z2" s="395" t="s">
        <v>272</v>
      </c>
      <c r="AA2" s="395"/>
      <c r="AB2" s="395"/>
    </row>
    <row r="3" spans="2:28" ht="27" thickBot="1" x14ac:dyDescent="0.3">
      <c r="B3" s="101" t="s">
        <v>170</v>
      </c>
      <c r="C3" s="274" t="s">
        <v>35</v>
      </c>
      <c r="D3" s="8" t="s">
        <v>36</v>
      </c>
      <c r="E3" s="275" t="s">
        <v>273</v>
      </c>
      <c r="F3" s="8" t="s">
        <v>38</v>
      </c>
      <c r="G3" s="8" t="s">
        <v>274</v>
      </c>
      <c r="H3" s="152" t="s">
        <v>129</v>
      </c>
      <c r="I3" s="152" t="s">
        <v>275</v>
      </c>
      <c r="J3" s="8" t="s">
        <v>130</v>
      </c>
      <c r="K3" s="8" t="s">
        <v>276</v>
      </c>
      <c r="L3" s="153" t="s">
        <v>42</v>
      </c>
      <c r="M3" s="240" t="s">
        <v>43</v>
      </c>
      <c r="N3" s="240" t="s">
        <v>277</v>
      </c>
      <c r="O3" s="7" t="s">
        <v>45</v>
      </c>
      <c r="P3" s="241" t="s">
        <v>28</v>
      </c>
      <c r="Q3" s="8" t="s">
        <v>47</v>
      </c>
      <c r="R3" s="154" t="s">
        <v>48</v>
      </c>
      <c r="S3" s="7" t="s">
        <v>49</v>
      </c>
      <c r="T3" s="8" t="s">
        <v>269</v>
      </c>
      <c r="U3" s="8" t="s">
        <v>278</v>
      </c>
      <c r="V3" s="8" t="s">
        <v>271</v>
      </c>
      <c r="W3" s="153" t="s">
        <v>52</v>
      </c>
      <c r="X3" s="7" t="s">
        <v>67</v>
      </c>
      <c r="Y3" s="7" t="s">
        <v>55</v>
      </c>
      <c r="Z3" s="155" t="s">
        <v>56</v>
      </c>
      <c r="AA3" s="7" t="s">
        <v>279</v>
      </c>
      <c r="AB3" s="155" t="s">
        <v>280</v>
      </c>
    </row>
    <row r="4" spans="2:28" ht="16.2" thickBot="1" x14ac:dyDescent="0.35">
      <c r="B4" s="98" t="s">
        <v>186</v>
      </c>
    </row>
    <row r="5" spans="2:28" ht="18" x14ac:dyDescent="0.35">
      <c r="B5" s="96" t="s">
        <v>186</v>
      </c>
      <c r="C5" s="215" t="s">
        <v>281</v>
      </c>
      <c r="D5" s="277" t="s">
        <v>281</v>
      </c>
      <c r="E5" s="215" t="s">
        <v>281</v>
      </c>
      <c r="F5" s="277" t="s">
        <v>281</v>
      </c>
      <c r="G5" s="277" t="s">
        <v>281</v>
      </c>
      <c r="I5" s="32" t="s">
        <v>281</v>
      </c>
      <c r="J5" s="277" t="s">
        <v>281</v>
      </c>
      <c r="L5" s="32" t="s">
        <v>281</v>
      </c>
      <c r="O5" s="277" t="s">
        <v>281</v>
      </c>
      <c r="P5" s="32" t="s">
        <v>281</v>
      </c>
      <c r="Q5" s="277" t="s">
        <v>281</v>
      </c>
      <c r="R5" s="215" t="s">
        <v>281</v>
      </c>
      <c r="V5" s="277" t="s">
        <v>281</v>
      </c>
      <c r="W5" s="32" t="s">
        <v>281</v>
      </c>
      <c r="X5" s="277" t="s">
        <v>281</v>
      </c>
      <c r="Y5" s="277" t="s">
        <v>281</v>
      </c>
      <c r="Z5" s="215" t="s">
        <v>281</v>
      </c>
      <c r="AB5" s="215" t="s">
        <v>281</v>
      </c>
    </row>
    <row r="6" spans="2:28" ht="18" x14ac:dyDescent="0.35">
      <c r="B6" s="93" t="s">
        <v>187</v>
      </c>
      <c r="C6" s="215" t="s">
        <v>281</v>
      </c>
      <c r="D6" s="277" t="s">
        <v>281</v>
      </c>
      <c r="E6" s="215" t="s">
        <v>281</v>
      </c>
      <c r="F6" s="277" t="s">
        <v>281</v>
      </c>
      <c r="G6" s="277" t="s">
        <v>281</v>
      </c>
      <c r="I6" s="32" t="s">
        <v>281</v>
      </c>
      <c r="J6" s="277" t="s">
        <v>281</v>
      </c>
      <c r="L6" s="32" t="s">
        <v>281</v>
      </c>
      <c r="O6" s="277" t="s">
        <v>281</v>
      </c>
      <c r="P6" s="32" t="s">
        <v>281</v>
      </c>
      <c r="Q6" s="277" t="s">
        <v>281</v>
      </c>
      <c r="R6" s="215" t="s">
        <v>281</v>
      </c>
      <c r="U6" s="62" t="s">
        <v>281</v>
      </c>
      <c r="V6" s="277" t="s">
        <v>281</v>
      </c>
      <c r="W6" s="32" t="s">
        <v>281</v>
      </c>
      <c r="X6" s="277" t="s">
        <v>281</v>
      </c>
      <c r="Y6" s="277" t="s">
        <v>281</v>
      </c>
      <c r="Z6" s="215" t="s">
        <v>281</v>
      </c>
      <c r="AB6" s="215" t="s">
        <v>281</v>
      </c>
    </row>
    <row r="7" spans="2:28" ht="18" x14ac:dyDescent="0.35">
      <c r="B7" s="95" t="s">
        <v>188</v>
      </c>
      <c r="C7" s="215" t="s">
        <v>281</v>
      </c>
      <c r="D7" s="277" t="s">
        <v>281</v>
      </c>
      <c r="E7" s="215" t="s">
        <v>281</v>
      </c>
      <c r="F7" s="277" t="s">
        <v>281</v>
      </c>
      <c r="G7" s="277" t="s">
        <v>281</v>
      </c>
      <c r="H7" s="32" t="s">
        <v>281</v>
      </c>
      <c r="J7" s="277" t="s">
        <v>281</v>
      </c>
      <c r="L7" s="32" t="s">
        <v>281</v>
      </c>
      <c r="O7" s="277" t="s">
        <v>281</v>
      </c>
      <c r="P7" s="32" t="s">
        <v>281</v>
      </c>
      <c r="Q7" s="277" t="s">
        <v>281</v>
      </c>
      <c r="R7" s="215" t="s">
        <v>281</v>
      </c>
      <c r="V7" s="277" t="s">
        <v>281</v>
      </c>
      <c r="W7" s="32" t="s">
        <v>281</v>
      </c>
      <c r="X7" s="277" t="s">
        <v>281</v>
      </c>
      <c r="Y7" s="277" t="s">
        <v>281</v>
      </c>
      <c r="Z7" s="215" t="s">
        <v>281</v>
      </c>
      <c r="AB7" s="215" t="s">
        <v>281</v>
      </c>
    </row>
    <row r="8" spans="2:28" ht="18" x14ac:dyDescent="0.35">
      <c r="B8" s="95" t="s">
        <v>189</v>
      </c>
      <c r="C8" s="215" t="s">
        <v>281</v>
      </c>
      <c r="D8" s="277" t="s">
        <v>281</v>
      </c>
      <c r="E8" s="215" t="s">
        <v>281</v>
      </c>
      <c r="F8" s="277" t="s">
        <v>281</v>
      </c>
      <c r="G8" s="277" t="s">
        <v>281</v>
      </c>
      <c r="H8" s="32" t="s">
        <v>281</v>
      </c>
      <c r="I8" s="32" t="s">
        <v>281</v>
      </c>
      <c r="J8" s="277" t="s">
        <v>281</v>
      </c>
      <c r="L8" s="32" t="s">
        <v>281</v>
      </c>
      <c r="O8" s="277" t="s">
        <v>281</v>
      </c>
      <c r="P8" s="32" t="s">
        <v>281</v>
      </c>
      <c r="Q8" s="277" t="s">
        <v>281</v>
      </c>
      <c r="R8" s="215" t="s">
        <v>281</v>
      </c>
      <c r="V8" s="277" t="s">
        <v>281</v>
      </c>
      <c r="W8" s="32" t="s">
        <v>281</v>
      </c>
      <c r="X8" s="277" t="s">
        <v>281</v>
      </c>
      <c r="Y8" s="277" t="s">
        <v>281</v>
      </c>
      <c r="Z8" s="215" t="s">
        <v>281</v>
      </c>
      <c r="AB8" s="215" t="s">
        <v>281</v>
      </c>
    </row>
    <row r="9" spans="2:28" ht="18" x14ac:dyDescent="0.35">
      <c r="B9" s="203" t="s">
        <v>190</v>
      </c>
      <c r="C9" s="215" t="s">
        <v>281</v>
      </c>
      <c r="E9" s="215" t="s">
        <v>281</v>
      </c>
      <c r="F9" s="277" t="s">
        <v>281</v>
      </c>
      <c r="G9" s="277" t="s">
        <v>281</v>
      </c>
      <c r="H9" s="32" t="s">
        <v>281</v>
      </c>
      <c r="I9" s="32" t="s">
        <v>281</v>
      </c>
      <c r="J9" s="277" t="s">
        <v>281</v>
      </c>
      <c r="L9" s="32" t="s">
        <v>281</v>
      </c>
      <c r="O9" s="277" t="s">
        <v>281</v>
      </c>
      <c r="P9" s="32" t="s">
        <v>281</v>
      </c>
      <c r="Q9" s="277" t="s">
        <v>281</v>
      </c>
      <c r="R9" s="215"/>
      <c r="U9" s="62" t="s">
        <v>281</v>
      </c>
      <c r="V9" s="277" t="s">
        <v>281</v>
      </c>
      <c r="W9" s="32" t="s">
        <v>281</v>
      </c>
      <c r="X9" s="277" t="s">
        <v>281</v>
      </c>
      <c r="Y9" s="277" t="s">
        <v>281</v>
      </c>
      <c r="Z9" s="215" t="s">
        <v>281</v>
      </c>
      <c r="AB9" s="215" t="s">
        <v>281</v>
      </c>
    </row>
    <row r="10" spans="2:28" ht="18" x14ac:dyDescent="0.35">
      <c r="B10" s="199" t="s">
        <v>191</v>
      </c>
      <c r="C10" s="215" t="s">
        <v>281</v>
      </c>
      <c r="E10" s="215" t="s">
        <v>281</v>
      </c>
      <c r="F10" s="277" t="s">
        <v>281</v>
      </c>
      <c r="G10" s="277" t="s">
        <v>281</v>
      </c>
      <c r="H10" s="32" t="s">
        <v>281</v>
      </c>
      <c r="I10" s="32" t="s">
        <v>281</v>
      </c>
      <c r="J10" s="277" t="s">
        <v>281</v>
      </c>
      <c r="L10" s="32" t="s">
        <v>281</v>
      </c>
      <c r="O10" s="277" t="s">
        <v>281</v>
      </c>
      <c r="P10" s="32" t="s">
        <v>281</v>
      </c>
      <c r="Q10" s="277" t="s">
        <v>281</v>
      </c>
      <c r="R10" s="215"/>
      <c r="U10" s="62" t="s">
        <v>281</v>
      </c>
      <c r="V10" s="277" t="s">
        <v>281</v>
      </c>
      <c r="W10" s="32" t="s">
        <v>281</v>
      </c>
      <c r="X10" s="277" t="s">
        <v>281</v>
      </c>
      <c r="Y10" s="277" t="s">
        <v>281</v>
      </c>
      <c r="Z10" s="215" t="s">
        <v>281</v>
      </c>
      <c r="AB10" s="215" t="s">
        <v>281</v>
      </c>
    </row>
    <row r="11" spans="2:28" ht="18" x14ac:dyDescent="0.35">
      <c r="B11" s="199" t="s">
        <v>192</v>
      </c>
      <c r="E11" s="215" t="s">
        <v>281</v>
      </c>
      <c r="F11" s="277" t="s">
        <v>281</v>
      </c>
      <c r="G11" s="277" t="s">
        <v>281</v>
      </c>
      <c r="H11" s="32" t="s">
        <v>281</v>
      </c>
      <c r="I11" s="32" t="s">
        <v>281</v>
      </c>
      <c r="J11" s="277" t="s">
        <v>281</v>
      </c>
      <c r="K11" s="277" t="s">
        <v>281</v>
      </c>
      <c r="L11" s="32" t="s">
        <v>281</v>
      </c>
      <c r="M11" s="277" t="s">
        <v>281</v>
      </c>
      <c r="O11" s="277" t="s">
        <v>281</v>
      </c>
      <c r="P11" s="32" t="s">
        <v>281</v>
      </c>
      <c r="Q11" s="277" t="s">
        <v>281</v>
      </c>
      <c r="R11" s="215"/>
      <c r="S11" s="62" t="s">
        <v>281</v>
      </c>
      <c r="V11" s="277" t="s">
        <v>281</v>
      </c>
      <c r="W11" s="32" t="s">
        <v>281</v>
      </c>
      <c r="X11" s="277" t="s">
        <v>281</v>
      </c>
      <c r="Y11" s="277" t="s">
        <v>281</v>
      </c>
      <c r="Z11" s="215" t="s">
        <v>281</v>
      </c>
      <c r="AB11" s="215" t="s">
        <v>281</v>
      </c>
    </row>
    <row r="12" spans="2:28" ht="18" x14ac:dyDescent="0.35">
      <c r="B12" s="95" t="s">
        <v>193</v>
      </c>
      <c r="E12" s="215" t="s">
        <v>281</v>
      </c>
      <c r="F12" s="277" t="s">
        <v>281</v>
      </c>
      <c r="G12" s="277" t="s">
        <v>281</v>
      </c>
      <c r="H12" s="32" t="s">
        <v>281</v>
      </c>
      <c r="J12" s="277" t="s">
        <v>281</v>
      </c>
      <c r="L12" s="32" t="s">
        <v>281</v>
      </c>
      <c r="O12" s="277" t="s">
        <v>281</v>
      </c>
      <c r="P12" s="32" t="s">
        <v>281</v>
      </c>
      <c r="Q12" s="277" t="s">
        <v>281</v>
      </c>
      <c r="R12" s="215" t="s">
        <v>281</v>
      </c>
      <c r="V12" s="277" t="s">
        <v>281</v>
      </c>
      <c r="W12" s="32" t="s">
        <v>281</v>
      </c>
      <c r="X12" s="277" t="s">
        <v>281</v>
      </c>
      <c r="Y12" s="277" t="s">
        <v>281</v>
      </c>
      <c r="Z12" s="215" t="s">
        <v>281</v>
      </c>
      <c r="AB12" s="215" t="s">
        <v>281</v>
      </c>
    </row>
    <row r="13" spans="2:28" x14ac:dyDescent="0.25">
      <c r="B13" s="103"/>
    </row>
    <row r="14" spans="2:28" ht="14.4" x14ac:dyDescent="0.3">
      <c r="C14" s="13" t="s">
        <v>215</v>
      </c>
    </row>
    <row r="15" spans="2:28" ht="14.4" x14ac:dyDescent="0.3">
      <c r="C15" s="13"/>
    </row>
    <row r="16" spans="2:28" x14ac:dyDescent="0.25">
      <c r="B16" s="28">
        <v>1</v>
      </c>
      <c r="C16" s="276" t="s">
        <v>218</v>
      </c>
      <c r="D16" s="28"/>
      <c r="E16" s="28"/>
      <c r="F16" s="28"/>
      <c r="G16" s="28"/>
      <c r="H16" s="28"/>
      <c r="I16" s="28"/>
      <c r="J16" s="28"/>
      <c r="K16" s="28"/>
      <c r="L16" s="28"/>
    </row>
    <row r="17" spans="2:12" ht="25.95" customHeight="1" x14ac:dyDescent="0.25">
      <c r="B17" s="28">
        <v>2</v>
      </c>
      <c r="C17" s="28" t="s">
        <v>220</v>
      </c>
      <c r="D17" s="28"/>
      <c r="E17" s="28"/>
      <c r="F17" s="28" t="s">
        <v>221</v>
      </c>
      <c r="G17" s="28"/>
      <c r="H17" s="28"/>
      <c r="I17" s="28"/>
      <c r="J17" s="28"/>
      <c r="K17" s="28"/>
      <c r="L17" s="28"/>
    </row>
    <row r="18" spans="2:12" ht="27" customHeight="1" x14ac:dyDescent="0.25">
      <c r="B18" s="28">
        <v>3</v>
      </c>
      <c r="C18" s="412" t="s">
        <v>223</v>
      </c>
      <c r="D18" s="412"/>
      <c r="E18" s="412"/>
      <c r="F18" s="412"/>
      <c r="G18" s="412"/>
      <c r="H18" s="412"/>
      <c r="I18" s="412"/>
      <c r="J18" s="412"/>
      <c r="K18" s="412"/>
      <c r="L18" s="412"/>
    </row>
    <row r="19" spans="2:12" ht="28.35" customHeight="1" x14ac:dyDescent="0.25">
      <c r="B19" s="28">
        <v>4</v>
      </c>
      <c r="C19" s="412" t="s">
        <v>225</v>
      </c>
      <c r="D19" s="412"/>
      <c r="E19" s="412"/>
      <c r="F19" s="412"/>
      <c r="G19" s="412"/>
      <c r="H19" s="412"/>
      <c r="I19" s="412"/>
      <c r="J19" s="412"/>
      <c r="K19" s="412"/>
      <c r="L19" s="412"/>
    </row>
    <row r="20" spans="2:12" ht="39.75" customHeight="1" x14ac:dyDescent="0.25">
      <c r="B20" s="28">
        <v>5</v>
      </c>
      <c r="C20" s="412" t="s">
        <v>227</v>
      </c>
      <c r="D20" s="412"/>
      <c r="E20" s="412"/>
      <c r="F20" s="412"/>
      <c r="G20" s="412"/>
      <c r="H20" s="412"/>
      <c r="I20" s="412"/>
      <c r="J20" s="412"/>
      <c r="K20" s="412"/>
      <c r="L20" s="412"/>
    </row>
  </sheetData>
  <mergeCells count="11">
    <mergeCell ref="C20:L20"/>
    <mergeCell ref="D2:F2"/>
    <mergeCell ref="G2:H2"/>
    <mergeCell ref="I2:K2"/>
    <mergeCell ref="L2:O2"/>
    <mergeCell ref="C19:L19"/>
    <mergeCell ref="R2:S2"/>
    <mergeCell ref="V2:W2"/>
    <mergeCell ref="X2:Y2"/>
    <mergeCell ref="Z2:AB2"/>
    <mergeCell ref="C18:L18"/>
  </mergeCells>
  <pageMargins left="0.75" right="0.75" top="1" bottom="1" header="0" footer="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BCDFA-062B-4B0A-B016-D273A68CC507}">
  <dimension ref="B1:AB24"/>
  <sheetViews>
    <sheetView topLeftCell="P1" zoomScale="119" zoomScaleNormal="160" workbookViewId="0">
      <selection activeCell="Q9" sqref="Q9:T10"/>
    </sheetView>
  </sheetViews>
  <sheetFormatPr defaultRowHeight="13.2" x14ac:dyDescent="0.25"/>
  <cols>
    <col min="1" max="1" width="1" customWidth="1"/>
    <col min="2" max="2" width="38.44140625" customWidth="1"/>
  </cols>
  <sheetData>
    <row r="1" spans="2:28" ht="14.4" x14ac:dyDescent="0.3">
      <c r="B1" s="243" t="s">
        <v>268</v>
      </c>
    </row>
    <row r="2" spans="2:28" ht="14.4" x14ac:dyDescent="0.3">
      <c r="B2" s="243"/>
      <c r="C2" s="208"/>
      <c r="D2" s="395" t="s">
        <v>24</v>
      </c>
      <c r="E2" s="395"/>
      <c r="F2" s="395"/>
      <c r="G2" s="395" t="s">
        <v>25</v>
      </c>
      <c r="H2" s="395"/>
      <c r="I2" s="395" t="s">
        <v>26</v>
      </c>
      <c r="J2" s="395"/>
      <c r="K2" s="395"/>
      <c r="L2" s="395" t="s">
        <v>27</v>
      </c>
      <c r="M2" s="395"/>
      <c r="N2" s="395"/>
      <c r="O2" s="395"/>
      <c r="P2" s="209" t="s">
        <v>28</v>
      </c>
      <c r="Q2" s="209" t="s">
        <v>25</v>
      </c>
      <c r="R2" s="395" t="s">
        <v>29</v>
      </c>
      <c r="S2" s="395"/>
      <c r="T2" s="209" t="s">
        <v>269</v>
      </c>
      <c r="U2" s="209" t="s">
        <v>270</v>
      </c>
      <c r="V2" s="395" t="s">
        <v>271</v>
      </c>
      <c r="W2" s="395"/>
      <c r="X2" s="395" t="s">
        <v>31</v>
      </c>
      <c r="Y2" s="395"/>
      <c r="Z2" s="395" t="s">
        <v>272</v>
      </c>
      <c r="AA2" s="395"/>
      <c r="AB2" s="395"/>
    </row>
    <row r="3" spans="2:28" ht="27" thickBot="1" x14ac:dyDescent="0.3">
      <c r="B3" s="101" t="s">
        <v>170</v>
      </c>
      <c r="C3" s="274" t="s">
        <v>35</v>
      </c>
      <c r="D3" s="8" t="s">
        <v>36</v>
      </c>
      <c r="E3" s="275" t="s">
        <v>273</v>
      </c>
      <c r="F3" s="8" t="s">
        <v>38</v>
      </c>
      <c r="G3" s="8" t="s">
        <v>274</v>
      </c>
      <c r="H3" s="152" t="s">
        <v>129</v>
      </c>
      <c r="I3" s="152" t="s">
        <v>275</v>
      </c>
      <c r="J3" s="8" t="s">
        <v>130</v>
      </c>
      <c r="K3" s="8" t="s">
        <v>276</v>
      </c>
      <c r="L3" s="153" t="s">
        <v>42</v>
      </c>
      <c r="M3" s="240" t="s">
        <v>43</v>
      </c>
      <c r="N3" s="240" t="s">
        <v>277</v>
      </c>
      <c r="O3" s="7" t="s">
        <v>45</v>
      </c>
      <c r="P3" s="241" t="s">
        <v>28</v>
      </c>
      <c r="Q3" s="8" t="s">
        <v>47</v>
      </c>
      <c r="R3" s="154" t="s">
        <v>48</v>
      </c>
      <c r="S3" s="7" t="s">
        <v>49</v>
      </c>
      <c r="T3" s="8" t="s">
        <v>269</v>
      </c>
      <c r="U3" s="8" t="s">
        <v>278</v>
      </c>
      <c r="V3" s="8" t="s">
        <v>271</v>
      </c>
      <c r="W3" s="153" t="s">
        <v>52</v>
      </c>
      <c r="X3" s="7" t="s">
        <v>67</v>
      </c>
      <c r="Y3" s="7" t="s">
        <v>55</v>
      </c>
      <c r="Z3" s="155" t="s">
        <v>56</v>
      </c>
      <c r="AA3" s="7" t="s">
        <v>279</v>
      </c>
      <c r="AB3" s="155" t="s">
        <v>280</v>
      </c>
    </row>
    <row r="4" spans="2:28" ht="16.2" thickBot="1" x14ac:dyDescent="0.35">
      <c r="B4" s="98" t="s">
        <v>194</v>
      </c>
    </row>
    <row r="5" spans="2:28" ht="18" x14ac:dyDescent="0.35">
      <c r="B5" s="96" t="s">
        <v>195</v>
      </c>
      <c r="D5" s="277" t="s">
        <v>281</v>
      </c>
      <c r="E5" s="215" t="s">
        <v>281</v>
      </c>
      <c r="F5" s="277"/>
      <c r="H5" s="32" t="s">
        <v>281</v>
      </c>
      <c r="I5" s="32"/>
      <c r="J5" s="277" t="s">
        <v>281</v>
      </c>
      <c r="L5" s="32" t="s">
        <v>281</v>
      </c>
      <c r="O5" s="277" t="s">
        <v>281</v>
      </c>
      <c r="P5" s="32" t="s">
        <v>281</v>
      </c>
      <c r="Q5" s="32" t="s">
        <v>281</v>
      </c>
      <c r="R5" s="215"/>
      <c r="U5" s="62"/>
      <c r="V5" s="62" t="s">
        <v>281</v>
      </c>
      <c r="W5" s="32" t="s">
        <v>281</v>
      </c>
      <c r="X5" s="62" t="s">
        <v>281</v>
      </c>
      <c r="Y5" s="62" t="s">
        <v>281</v>
      </c>
      <c r="Z5" s="215" t="s">
        <v>281</v>
      </c>
      <c r="AB5" s="215" t="s">
        <v>281</v>
      </c>
    </row>
    <row r="6" spans="2:28" ht="18" x14ac:dyDescent="0.35">
      <c r="B6" s="93" t="s">
        <v>196</v>
      </c>
      <c r="C6" s="215" t="s">
        <v>281</v>
      </c>
      <c r="D6" s="277" t="s">
        <v>281</v>
      </c>
      <c r="E6" s="215" t="s">
        <v>281</v>
      </c>
      <c r="F6" s="277" t="s">
        <v>281</v>
      </c>
      <c r="H6" s="32" t="s">
        <v>281</v>
      </c>
      <c r="I6" s="32"/>
      <c r="J6" s="277" t="s">
        <v>281</v>
      </c>
      <c r="L6" s="32" t="s">
        <v>281</v>
      </c>
      <c r="O6" s="277" t="s">
        <v>281</v>
      </c>
      <c r="P6" s="32" t="s">
        <v>281</v>
      </c>
      <c r="Q6" s="32" t="s">
        <v>281</v>
      </c>
      <c r="R6" s="215"/>
      <c r="U6" s="62"/>
      <c r="V6" s="62" t="s">
        <v>281</v>
      </c>
      <c r="W6" s="32" t="s">
        <v>281</v>
      </c>
      <c r="X6" s="62" t="s">
        <v>281</v>
      </c>
      <c r="Y6" s="62" t="s">
        <v>281</v>
      </c>
      <c r="Z6" s="215" t="s">
        <v>281</v>
      </c>
      <c r="AB6" s="215" t="s">
        <v>281</v>
      </c>
    </row>
    <row r="7" spans="2:28" ht="18" x14ac:dyDescent="0.35">
      <c r="B7" s="93" t="s">
        <v>197</v>
      </c>
      <c r="D7" s="277" t="s">
        <v>281</v>
      </c>
      <c r="E7" s="215" t="s">
        <v>281</v>
      </c>
      <c r="F7" s="277"/>
      <c r="H7" s="32" t="s">
        <v>281</v>
      </c>
      <c r="I7" s="32"/>
      <c r="J7" s="277" t="s">
        <v>281</v>
      </c>
      <c r="L7" s="32" t="s">
        <v>281</v>
      </c>
      <c r="O7" s="277" t="s">
        <v>281</v>
      </c>
      <c r="P7" s="32" t="s">
        <v>281</v>
      </c>
      <c r="Q7" s="32" t="s">
        <v>281</v>
      </c>
      <c r="R7" s="215"/>
      <c r="U7" s="62"/>
      <c r="V7" s="62" t="s">
        <v>281</v>
      </c>
      <c r="W7" s="32" t="s">
        <v>281</v>
      </c>
      <c r="X7" s="62" t="s">
        <v>281</v>
      </c>
      <c r="Y7" s="62" t="s">
        <v>281</v>
      </c>
      <c r="Z7" s="215" t="s">
        <v>281</v>
      </c>
      <c r="AB7" s="215" t="s">
        <v>281</v>
      </c>
    </row>
    <row r="8" spans="2:28" ht="18" x14ac:dyDescent="0.35">
      <c r="B8" s="203" t="s">
        <v>198</v>
      </c>
      <c r="D8" s="277" t="s">
        <v>281</v>
      </c>
      <c r="E8" s="215" t="s">
        <v>281</v>
      </c>
      <c r="F8" s="277" t="s">
        <v>281</v>
      </c>
      <c r="G8" s="32"/>
      <c r="H8" s="32"/>
      <c r="I8" s="32"/>
      <c r="J8" s="277"/>
      <c r="L8" s="32" t="s">
        <v>281</v>
      </c>
      <c r="O8" s="277" t="s">
        <v>281</v>
      </c>
      <c r="P8" s="32" t="s">
        <v>281</v>
      </c>
      <c r="Q8" s="32" t="s">
        <v>281</v>
      </c>
      <c r="R8" s="215"/>
      <c r="U8" s="62"/>
      <c r="V8" s="62" t="s">
        <v>281</v>
      </c>
      <c r="W8" s="32" t="s">
        <v>281</v>
      </c>
      <c r="X8" s="62" t="s">
        <v>281</v>
      </c>
      <c r="Y8" s="62" t="s">
        <v>281</v>
      </c>
      <c r="Z8" s="215" t="s">
        <v>281</v>
      </c>
      <c r="AB8" s="215" t="s">
        <v>281</v>
      </c>
    </row>
    <row r="9" spans="2:28" ht="18" x14ac:dyDescent="0.35">
      <c r="B9" s="202" t="s">
        <v>199</v>
      </c>
      <c r="C9" s="215" t="s">
        <v>281</v>
      </c>
      <c r="D9" s="277" t="s">
        <v>281</v>
      </c>
      <c r="E9" s="215" t="s">
        <v>281</v>
      </c>
      <c r="F9" s="277" t="s">
        <v>281</v>
      </c>
      <c r="G9" s="277" t="s">
        <v>281</v>
      </c>
      <c r="H9" s="32" t="s">
        <v>281</v>
      </c>
      <c r="I9" s="32"/>
      <c r="J9" s="277" t="s">
        <v>281</v>
      </c>
      <c r="K9" s="277" t="s">
        <v>281</v>
      </c>
      <c r="L9" s="32" t="s">
        <v>281</v>
      </c>
      <c r="O9" s="277" t="s">
        <v>281</v>
      </c>
      <c r="P9" s="32" t="s">
        <v>281</v>
      </c>
      <c r="Q9" s="32" t="s">
        <v>281</v>
      </c>
      <c r="R9" s="215" t="s">
        <v>281</v>
      </c>
      <c r="T9" s="62" t="s">
        <v>281</v>
      </c>
      <c r="U9" s="62"/>
      <c r="V9" s="62" t="s">
        <v>281</v>
      </c>
      <c r="W9" s="32" t="s">
        <v>281</v>
      </c>
      <c r="X9" s="62" t="s">
        <v>281</v>
      </c>
      <c r="Y9" s="62" t="s">
        <v>281</v>
      </c>
      <c r="Z9" s="215" t="s">
        <v>281</v>
      </c>
      <c r="AB9" s="215" t="s">
        <v>281</v>
      </c>
    </row>
    <row r="10" spans="2:28" ht="18" x14ac:dyDescent="0.35">
      <c r="B10" s="199" t="s">
        <v>200</v>
      </c>
      <c r="D10" s="277" t="s">
        <v>281</v>
      </c>
      <c r="E10" s="215" t="s">
        <v>281</v>
      </c>
      <c r="F10" s="277" t="s">
        <v>281</v>
      </c>
      <c r="G10" s="277" t="s">
        <v>281</v>
      </c>
      <c r="H10" s="32" t="s">
        <v>281</v>
      </c>
      <c r="I10" s="32" t="s">
        <v>281</v>
      </c>
      <c r="J10" s="277" t="s">
        <v>281</v>
      </c>
      <c r="K10" s="277" t="s">
        <v>281</v>
      </c>
      <c r="L10" s="32" t="s">
        <v>281</v>
      </c>
      <c r="O10" s="277" t="s">
        <v>281</v>
      </c>
      <c r="P10" s="32" t="s">
        <v>281</v>
      </c>
      <c r="Q10" s="32" t="s">
        <v>281</v>
      </c>
      <c r="R10" s="215" t="s">
        <v>281</v>
      </c>
      <c r="S10" s="62"/>
      <c r="T10" s="62" t="s">
        <v>281</v>
      </c>
      <c r="U10" s="62"/>
      <c r="V10" s="62" t="s">
        <v>281</v>
      </c>
      <c r="W10" s="32" t="s">
        <v>281</v>
      </c>
      <c r="X10" s="62" t="s">
        <v>281</v>
      </c>
      <c r="Y10" s="62" t="s">
        <v>281</v>
      </c>
      <c r="Z10" s="215" t="s">
        <v>281</v>
      </c>
      <c r="AB10" s="215" t="s">
        <v>281</v>
      </c>
    </row>
    <row r="11" spans="2:28" ht="18" x14ac:dyDescent="0.35">
      <c r="B11" s="199" t="s">
        <v>201</v>
      </c>
      <c r="E11" s="215" t="s">
        <v>281</v>
      </c>
      <c r="F11" s="277" t="s">
        <v>281</v>
      </c>
      <c r="G11" s="277" t="s">
        <v>281</v>
      </c>
      <c r="H11" s="32" t="s">
        <v>281</v>
      </c>
      <c r="I11" s="32" t="s">
        <v>281</v>
      </c>
      <c r="J11" s="277" t="s">
        <v>281</v>
      </c>
      <c r="L11" s="32" t="s">
        <v>281</v>
      </c>
      <c r="O11" s="277" t="s">
        <v>281</v>
      </c>
      <c r="P11" s="32" t="s">
        <v>281</v>
      </c>
      <c r="Q11" s="32" t="s">
        <v>281</v>
      </c>
      <c r="R11" s="215"/>
      <c r="S11" s="62"/>
      <c r="U11" s="62"/>
      <c r="V11" s="62" t="s">
        <v>281</v>
      </c>
      <c r="W11" s="32" t="s">
        <v>281</v>
      </c>
      <c r="X11" s="62" t="s">
        <v>281</v>
      </c>
      <c r="Y11" s="62" t="s">
        <v>281</v>
      </c>
      <c r="Z11" s="215" t="s">
        <v>281</v>
      </c>
      <c r="AB11" s="215" t="s">
        <v>281</v>
      </c>
    </row>
    <row r="12" spans="2:28" ht="18" x14ac:dyDescent="0.35">
      <c r="B12" s="199" t="s">
        <v>202</v>
      </c>
      <c r="E12" s="215" t="s">
        <v>281</v>
      </c>
      <c r="F12" s="277" t="s">
        <v>281</v>
      </c>
      <c r="G12" s="277" t="s">
        <v>281</v>
      </c>
      <c r="H12" s="32" t="s">
        <v>281</v>
      </c>
      <c r="I12" s="32" t="s">
        <v>281</v>
      </c>
      <c r="J12" s="277" t="s">
        <v>281</v>
      </c>
      <c r="L12" s="32" t="s">
        <v>281</v>
      </c>
      <c r="O12" s="277" t="s">
        <v>281</v>
      </c>
      <c r="P12" s="32" t="s">
        <v>281</v>
      </c>
      <c r="Q12" s="32" t="s">
        <v>281</v>
      </c>
      <c r="R12" s="215"/>
      <c r="S12" s="62" t="s">
        <v>281</v>
      </c>
      <c r="U12" s="62" t="s">
        <v>281</v>
      </c>
      <c r="V12" s="62" t="s">
        <v>281</v>
      </c>
      <c r="W12" s="32" t="s">
        <v>281</v>
      </c>
      <c r="X12" s="62" t="s">
        <v>281</v>
      </c>
      <c r="Y12" s="62" t="s">
        <v>281</v>
      </c>
      <c r="Z12" s="215" t="s">
        <v>281</v>
      </c>
      <c r="AB12" s="215" t="s">
        <v>281</v>
      </c>
    </row>
    <row r="13" spans="2:28" ht="18" x14ac:dyDescent="0.35">
      <c r="B13" s="199" t="s">
        <v>203</v>
      </c>
      <c r="E13" s="215" t="s">
        <v>281</v>
      </c>
      <c r="F13" s="277" t="s">
        <v>281</v>
      </c>
      <c r="G13" s="277" t="s">
        <v>281</v>
      </c>
      <c r="H13" s="32" t="s">
        <v>281</v>
      </c>
      <c r="I13" s="32" t="s">
        <v>281</v>
      </c>
      <c r="J13" s="277" t="s">
        <v>281</v>
      </c>
      <c r="L13" s="32" t="s">
        <v>281</v>
      </c>
      <c r="O13" s="277" t="s">
        <v>281</v>
      </c>
      <c r="P13" s="32" t="s">
        <v>281</v>
      </c>
      <c r="Q13" s="32" t="s">
        <v>281</v>
      </c>
      <c r="R13" s="215"/>
      <c r="S13" s="62" t="s">
        <v>281</v>
      </c>
      <c r="U13" s="62" t="s">
        <v>281</v>
      </c>
      <c r="V13" s="62" t="s">
        <v>281</v>
      </c>
      <c r="W13" s="32" t="s">
        <v>281</v>
      </c>
      <c r="X13" s="62" t="s">
        <v>281</v>
      </c>
      <c r="Y13" s="62" t="s">
        <v>281</v>
      </c>
      <c r="Z13" s="215" t="s">
        <v>281</v>
      </c>
      <c r="AB13" s="215" t="s">
        <v>281</v>
      </c>
    </row>
    <row r="14" spans="2:28" ht="18" x14ac:dyDescent="0.35">
      <c r="B14" s="93" t="s">
        <v>204</v>
      </c>
      <c r="E14" s="215" t="s">
        <v>281</v>
      </c>
      <c r="F14" s="277" t="s">
        <v>281</v>
      </c>
      <c r="G14" s="277" t="s">
        <v>281</v>
      </c>
      <c r="H14" s="32"/>
      <c r="I14" s="32"/>
      <c r="J14" s="277" t="s">
        <v>281</v>
      </c>
      <c r="L14" s="32" t="s">
        <v>281</v>
      </c>
      <c r="O14" s="277" t="s">
        <v>281</v>
      </c>
      <c r="P14" s="32" t="s">
        <v>281</v>
      </c>
      <c r="Q14" s="32" t="s">
        <v>281</v>
      </c>
      <c r="R14" s="215"/>
      <c r="S14" s="62"/>
      <c r="U14" s="62"/>
      <c r="V14" s="62" t="s">
        <v>281</v>
      </c>
      <c r="W14" s="32" t="s">
        <v>281</v>
      </c>
      <c r="X14" s="62" t="s">
        <v>281</v>
      </c>
      <c r="Y14" s="62" t="s">
        <v>281</v>
      </c>
      <c r="Z14" s="215" t="s">
        <v>281</v>
      </c>
      <c r="AB14" s="215" t="s">
        <v>281</v>
      </c>
    </row>
    <row r="15" spans="2:28" ht="18" x14ac:dyDescent="0.35">
      <c r="B15" s="93" t="s">
        <v>205</v>
      </c>
      <c r="E15" s="215" t="s">
        <v>281</v>
      </c>
      <c r="F15" s="277" t="s">
        <v>281</v>
      </c>
      <c r="H15" s="32"/>
      <c r="I15" s="32"/>
      <c r="J15" s="277"/>
      <c r="L15" s="32" t="s">
        <v>281</v>
      </c>
      <c r="O15" s="277" t="s">
        <v>281</v>
      </c>
      <c r="P15" s="32" t="s">
        <v>281</v>
      </c>
      <c r="Q15" s="32" t="s">
        <v>281</v>
      </c>
      <c r="R15" s="215"/>
      <c r="S15" s="62"/>
      <c r="V15" s="62" t="s">
        <v>281</v>
      </c>
      <c r="W15" s="32" t="s">
        <v>281</v>
      </c>
      <c r="X15" s="62" t="s">
        <v>281</v>
      </c>
      <c r="Y15" s="62" t="s">
        <v>281</v>
      </c>
      <c r="Z15" s="215" t="s">
        <v>281</v>
      </c>
      <c r="AB15" s="215" t="s">
        <v>281</v>
      </c>
    </row>
    <row r="16" spans="2:28" ht="18" x14ac:dyDescent="0.35">
      <c r="B16" s="199" t="s">
        <v>206</v>
      </c>
      <c r="E16" s="215" t="s">
        <v>281</v>
      </c>
      <c r="F16" s="277" t="s">
        <v>281</v>
      </c>
      <c r="G16" s="277" t="s">
        <v>281</v>
      </c>
      <c r="H16" s="32" t="s">
        <v>281</v>
      </c>
      <c r="I16" s="32" t="s">
        <v>281</v>
      </c>
      <c r="J16" s="277" t="s">
        <v>281</v>
      </c>
      <c r="L16" s="32" t="s">
        <v>281</v>
      </c>
      <c r="M16" s="277" t="s">
        <v>281</v>
      </c>
      <c r="O16" s="277" t="s">
        <v>281</v>
      </c>
      <c r="P16" s="32" t="s">
        <v>281</v>
      </c>
      <c r="Q16" s="32" t="s">
        <v>281</v>
      </c>
      <c r="R16" s="215"/>
      <c r="S16" s="62" t="s">
        <v>281</v>
      </c>
      <c r="V16" s="62" t="s">
        <v>281</v>
      </c>
      <c r="W16" s="32" t="s">
        <v>281</v>
      </c>
      <c r="X16" s="62" t="s">
        <v>281</v>
      </c>
      <c r="Y16" s="62" t="s">
        <v>281</v>
      </c>
      <c r="Z16" s="215" t="s">
        <v>281</v>
      </c>
      <c r="AB16" s="215" t="s">
        <v>281</v>
      </c>
    </row>
    <row r="17" spans="2:12" x14ac:dyDescent="0.25">
      <c r="B17" s="103"/>
    </row>
    <row r="18" spans="2:12" ht="14.4" x14ac:dyDescent="0.3">
      <c r="C18" s="13" t="s">
        <v>215</v>
      </c>
    </row>
    <row r="19" spans="2:12" ht="14.4" x14ac:dyDescent="0.3">
      <c r="C19" s="13"/>
    </row>
    <row r="20" spans="2:12" x14ac:dyDescent="0.25">
      <c r="B20" s="28">
        <v>1</v>
      </c>
      <c r="C20" s="276" t="s">
        <v>218</v>
      </c>
      <c r="D20" s="28"/>
      <c r="E20" s="28"/>
      <c r="F20" s="28"/>
      <c r="G20" s="28"/>
      <c r="H20" s="28"/>
      <c r="I20" s="28"/>
      <c r="J20" s="28"/>
      <c r="K20" s="28"/>
      <c r="L20" s="28"/>
    </row>
    <row r="21" spans="2:12" ht="25.95" customHeight="1" x14ac:dyDescent="0.25">
      <c r="B21" s="28">
        <v>2</v>
      </c>
      <c r="C21" s="28" t="s">
        <v>220</v>
      </c>
      <c r="D21" s="28"/>
      <c r="E21" s="28"/>
      <c r="F21" s="28" t="s">
        <v>221</v>
      </c>
      <c r="G21" s="28"/>
      <c r="H21" s="28"/>
      <c r="I21" s="28"/>
      <c r="J21" s="28"/>
      <c r="K21" s="28"/>
      <c r="L21" s="28"/>
    </row>
    <row r="22" spans="2:12" ht="27" customHeight="1" x14ac:dyDescent="0.25">
      <c r="B22" s="28">
        <v>3</v>
      </c>
      <c r="C22" s="412" t="s">
        <v>223</v>
      </c>
      <c r="D22" s="412"/>
      <c r="E22" s="412"/>
      <c r="F22" s="412"/>
      <c r="G22" s="412"/>
      <c r="H22" s="412"/>
      <c r="I22" s="412"/>
      <c r="J22" s="412"/>
      <c r="K22" s="412"/>
      <c r="L22" s="412"/>
    </row>
    <row r="23" spans="2:12" ht="28.35" customHeight="1" x14ac:dyDescent="0.25">
      <c r="B23" s="28">
        <v>4</v>
      </c>
      <c r="C23" s="412" t="s">
        <v>225</v>
      </c>
      <c r="D23" s="412"/>
      <c r="E23" s="412"/>
      <c r="F23" s="412"/>
      <c r="G23" s="412"/>
      <c r="H23" s="412"/>
      <c r="I23" s="412"/>
      <c r="J23" s="412"/>
      <c r="K23" s="412"/>
      <c r="L23" s="412"/>
    </row>
    <row r="24" spans="2:12" ht="39.75" customHeight="1" x14ac:dyDescent="0.25">
      <c r="B24" s="28">
        <v>5</v>
      </c>
      <c r="C24" s="412" t="s">
        <v>227</v>
      </c>
      <c r="D24" s="412"/>
      <c r="E24" s="412"/>
      <c r="F24" s="412"/>
      <c r="G24" s="412"/>
      <c r="H24" s="412"/>
      <c r="I24" s="412"/>
      <c r="J24" s="412"/>
      <c r="K24" s="412"/>
      <c r="L24" s="412"/>
    </row>
  </sheetData>
  <mergeCells count="11">
    <mergeCell ref="C24:L24"/>
    <mergeCell ref="D2:F2"/>
    <mergeCell ref="G2:H2"/>
    <mergeCell ref="I2:K2"/>
    <mergeCell ref="L2:O2"/>
    <mergeCell ref="C23:L23"/>
    <mergeCell ref="R2:S2"/>
    <mergeCell ref="V2:W2"/>
    <mergeCell ref="X2:Y2"/>
    <mergeCell ref="Z2:AB2"/>
    <mergeCell ref="C22:L22"/>
  </mergeCells>
  <pageMargins left="0.75" right="0.75" top="1" bottom="1" header="0" footer="0"/>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b8df3a1-961c-4c1a-8da6-f194ea603153" xsi:nil="true"/>
    <lcf76f155ced4ddcb4097134ff3c332f xmlns="675e08d6-7df5-4a80-bf60-531266d1d49b">
      <Terms xmlns="http://schemas.microsoft.com/office/infopath/2007/PartnerControls"/>
    </lcf76f155ced4ddcb4097134ff3c332f>
    <Dataeora xmlns="675e08d6-7df5-4a80-bf60-531266d1d49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E246AF2EC0AA4428F46B4E60AE2F8D9" ma:contentTypeVersion="21" ma:contentTypeDescription="Creare un nuovo documento." ma:contentTypeScope="" ma:versionID="988ed74ac4cf1b806b69a7da1229cf34">
  <xsd:schema xmlns:xsd="http://www.w3.org/2001/XMLSchema" xmlns:xs="http://www.w3.org/2001/XMLSchema" xmlns:p="http://schemas.microsoft.com/office/2006/metadata/properties" xmlns:ns2="675e08d6-7df5-4a80-bf60-531266d1d49b" xmlns:ns3="4b8df3a1-961c-4c1a-8da6-f194ea603153" targetNamespace="http://schemas.microsoft.com/office/2006/metadata/properties" ma:root="true" ma:fieldsID="6ee92721ce74c670c955fa15b9a13831" ns2:_="" ns3:_="">
    <xsd:import namespace="675e08d6-7df5-4a80-bf60-531266d1d49b"/>
    <xsd:import namespace="4b8df3a1-961c-4c1a-8da6-f194ea603153"/>
    <xsd:element name="properties">
      <xsd:complexType>
        <xsd:sequence>
          <xsd:element name="documentManagement">
            <xsd:complexType>
              <xsd:all>
                <xsd:element ref="ns2:Dataeora" minOccurs="0"/>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5e08d6-7df5-4a80-bf60-531266d1d49b" elementFormDefault="qualified">
    <xsd:import namespace="http://schemas.microsoft.com/office/2006/documentManagement/types"/>
    <xsd:import namespace="http://schemas.microsoft.com/office/infopath/2007/PartnerControls"/>
    <xsd:element name="Dataeora" ma:index="3" nillable="true" ma:displayName="Data e ora" ma:format="DateOnly" ma:internalName="Dataeora" ma:readOnly="false">
      <xsd:simpleType>
        <xsd:restriction base="dms:DateTime"/>
      </xsd:simpleType>
    </xsd:element>
    <xsd:element name="MediaServiceMetadata" ma:index="7" nillable="true" ma:displayName="MediaServiceMetadata" ma:hidden="true" ma:internalName="MediaServiceMetadata" ma:readOnly="true">
      <xsd:simpleType>
        <xsd:restriction base="dms:Note"/>
      </xsd:simpleType>
    </xsd:element>
    <xsd:element name="MediaServiceFastMetadata" ma:index="8" nillable="true" ma:displayName="MediaServiceFastMetadata" ma:hidden="true" ma:internalName="MediaServiceFastMetadata" ma:readOnly="true">
      <xsd:simpleType>
        <xsd:restriction base="dms:Note"/>
      </xsd:simpleType>
    </xsd:element>
    <xsd:element name="MediaServiceDateTaken" ma:index="9" nillable="true" ma:displayName="MediaServiceDateTaken" ma:hidden="true" ma:internalName="MediaServiceDateTaken" ma:readOnly="true">
      <xsd:simpleType>
        <xsd:restriction base="dms:Text"/>
      </xsd:simpleType>
    </xsd:element>
    <xsd:element name="MediaServiceAutoTags" ma:index="10" nillable="true" ma:displayName="Tags" ma:hidden="true" ma:internalName="MediaServiceAutoTag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hidden="true" ma:internalName="MediaServiceKeyPoints" ma:readOnly="true">
      <xsd:simpleType>
        <xsd:restriction base="dms:Note"/>
      </xsd:simpleType>
    </xsd:element>
    <xsd:element name="MediaServiceOCR" ma:index="16" nillable="true" ma:displayName="Extracted Text" ma:hidden="true" ma:internalName="MediaServiceOCR" ma:readOnly="true">
      <xsd:simpleType>
        <xsd:restriction base="dms:Not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Tag immagine" ma:readOnly="false" ma:fieldId="{5cf76f15-5ced-4ddc-b409-7134ff3c332f}" ma:taxonomyMulti="true" ma:sspId="8fba5289-b0f5-4059-8e6c-3006df0b1f87"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hidden="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b8df3a1-961c-4c1a-8da6-f194ea603153" elementFormDefault="qualified">
    <xsd:import namespace="http://schemas.microsoft.com/office/2006/documentManagement/types"/>
    <xsd:import namespace="http://schemas.microsoft.com/office/infopath/2007/PartnerControls"/>
    <xsd:element name="SharedWithUsers" ma:index="12" nillable="true" ma:displayName="Condiviso c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Condiviso con dettagli" ma:hidden="true" ma:internalName="SharedWithDetails" ma:readOnly="true">
      <xsd:simpleType>
        <xsd:restriction base="dms:Note"/>
      </xsd:simpleType>
    </xsd:element>
    <xsd:element name="TaxCatchAll" ma:index="21" nillable="true" ma:displayName="Taxonomy Catch All Column" ma:hidden="true" ma:list="{0e05c1a3-f7a5-402e-964c-2d82de2d7311}" ma:internalName="TaxCatchAll" ma:readOnly="false" ma:showField="CatchAllData" ma:web="4b8df3a1-961c-4c1a-8da6-f194ea6031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Tipo di contenuto"/>
        <xsd:element ref="dc:title" minOccurs="0" maxOccurs="1" ma:index="1"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DC1F32-80BB-4D37-97D5-7D1CECBEA027}">
  <ds:schemaRefs>
    <ds:schemaRef ds:uri="http://schemas.microsoft.com/office/2006/metadata/properties"/>
    <ds:schemaRef ds:uri="http://schemas.microsoft.com/office/infopath/2007/PartnerControls"/>
    <ds:schemaRef ds:uri="4b8df3a1-961c-4c1a-8da6-f194ea603153"/>
    <ds:schemaRef ds:uri="675e08d6-7df5-4a80-bf60-531266d1d49b"/>
  </ds:schemaRefs>
</ds:datastoreItem>
</file>

<file path=customXml/itemProps2.xml><?xml version="1.0" encoding="utf-8"?>
<ds:datastoreItem xmlns:ds="http://schemas.openxmlformats.org/officeDocument/2006/customXml" ds:itemID="{652060A8-2EBE-468A-85BF-BD5D0E4316BB}">
  <ds:schemaRefs>
    <ds:schemaRef ds:uri="http://schemas.microsoft.com/sharepoint/v3/contenttype/forms"/>
  </ds:schemaRefs>
</ds:datastoreItem>
</file>

<file path=customXml/itemProps3.xml><?xml version="1.0" encoding="utf-8"?>
<ds:datastoreItem xmlns:ds="http://schemas.openxmlformats.org/officeDocument/2006/customXml" ds:itemID="{8BB3B19A-FB43-432B-A22A-DAFA21A988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5e08d6-7df5-4a80-bf60-531266d1d49b"/>
    <ds:schemaRef ds:uri="4b8df3a1-961c-4c1a-8da6-f194ea6031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14</vt:i4>
      </vt:variant>
    </vt:vector>
  </HeadingPairs>
  <TitlesOfParts>
    <vt:vector size="14" baseType="lpstr">
      <vt:lpstr>Report logic</vt:lpstr>
      <vt:lpstr>Opportunities_CAAM</vt:lpstr>
      <vt:lpstr>VC assessment</vt:lpstr>
      <vt:lpstr>VC Segments</vt:lpstr>
      <vt:lpstr>DMM Clusters</vt:lpstr>
      <vt:lpstr>Recommendation Cluster</vt:lpstr>
      <vt:lpstr>Pemba-Lichinga</vt:lpstr>
      <vt:lpstr>Nacala</vt:lpstr>
      <vt:lpstr>Zambezia</vt:lpstr>
      <vt:lpstr>Limpopo</vt:lpstr>
      <vt:lpstr>Maputo</vt:lpstr>
      <vt:lpstr>CVs and Geographies</vt:lpstr>
      <vt:lpstr>Interventions</vt:lpstr>
      <vt:lpstr>Matrix Corridors-VCs</vt:lpstr>
    </vt:vector>
  </TitlesOfParts>
  <Manager/>
  <Company>Private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Miguel Almeida</cp:lastModifiedBy>
  <cp:revision/>
  <dcterms:created xsi:type="dcterms:W3CDTF">2007-11-20T11:49:24Z</dcterms:created>
  <dcterms:modified xsi:type="dcterms:W3CDTF">2025-06-12T09:26:31Z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-360931684</vt:i4>
  </property>
  <property fmtid="{D5CDD505-2E9C-101B-9397-08002B2CF9AE}" pid="3" name="_EmailSubject">
    <vt:lpwstr>Imprimir urgente - preciso às 8:45AM</vt:lpwstr>
  </property>
  <property fmtid="{D5CDD505-2E9C-101B-9397-08002B2CF9AE}" pid="4" name="_AuthorEmail">
    <vt:lpwstr>ms.machado@tvcabo.co.mz</vt:lpwstr>
  </property>
  <property fmtid="{D5CDD505-2E9C-101B-9397-08002B2CF9AE}" pid="5" name="_AuthorEmailDisplayName">
    <vt:lpwstr>MsMachado</vt:lpwstr>
  </property>
  <property fmtid="{D5CDD505-2E9C-101B-9397-08002B2CF9AE}" pid="6" name="_ReviewingToolsShownOnce">
    <vt:lpwstr/>
  </property>
  <property fmtid="{D5CDD505-2E9C-101B-9397-08002B2CF9AE}" pid="7" name="ContentTypeId">
    <vt:lpwstr>0x0101004E246AF2EC0AA4428F46B4E60AE2F8D9</vt:lpwstr>
  </property>
  <property fmtid="{D5CDD505-2E9C-101B-9397-08002B2CF9AE}" pid="8" name="MediaServiceImageTags">
    <vt:lpwstr/>
  </property>
</Properties>
</file>